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01.08.2025\IZVRŠENJE DRŽAVNOG PRORAČUNA\2025\31.12.2025\"/>
    </mc:Choice>
  </mc:AlternateContent>
  <xr:revisionPtr revIDLastSave="0" documentId="13_ncr:1_{94C16C31-1652-42FF-84E2-2C8848B1E6F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Sažetak!$A$14:$F$32</definedName>
    <definedName name="__S0A_Naslov_DS__" localSheetId="0">Sažetak!$A$1:$F$13</definedName>
    <definedName name="__S1A_G01_DS__X" localSheetId="2">'Račun financiranja'!#REF!</definedName>
    <definedName name="__S1A_G01_DS__X" localSheetId="1">'Račun prihoda i rashoda'!$A$8:$F$31</definedName>
    <definedName name="__S1A_G02_DS__X" localSheetId="2">'Račun financiranja'!#REF!</definedName>
    <definedName name="__S1A_G02_DS__X" localSheetId="1">'Račun prihoda i rashoda'!$A$9:$F$11</definedName>
    <definedName name="__S1A_G03_DS__X" localSheetId="2">'Račun financiranja'!#REF!</definedName>
    <definedName name="__S1A_G03_DS__X" localSheetId="1">'Račun prihoda i rashoda'!$A$10:$F$11</definedName>
    <definedName name="__S1A_Master_DS__X" localSheetId="2">'Račun financiranja'!#REF!</definedName>
    <definedName name="__S1A_Master_DS__X" localSheetId="1">'Račun prihoda i rashoda'!$A$11:$F$11</definedName>
    <definedName name="__S1A_Naslov_DS__" localSheetId="2">'Račun financiranja'!$A$1:$F$6</definedName>
    <definedName name="__S1A_Naslov_DS__" localSheetId="1">'Račun prihoda i rashoda'!$A$1:$F$7</definedName>
    <definedName name="__S2A_G01_DS__X" localSheetId="3">'Posebni dio'!$A$6:$F$7</definedName>
    <definedName name="__S2A_Master_DS__X" localSheetId="3">'Posebni dio'!$A$7:$F$7</definedName>
    <definedName name="__S2A_Naslov_DS__" localSheetId="3">'Posebni dio'!$A$1:$F$5</definedName>
    <definedName name="_xlnm.Print_Area" localSheetId="3">'Posebni dio'!$A$1:$F$115</definedName>
    <definedName name="_xlnm.Print_Area" localSheetId="1">'Račun prihoda i rashoda'!$A$1:$F$149</definedName>
    <definedName name="_xlnm.Print_Area" localSheetId="0">Sažetak!$A$1:$F$32</definedName>
    <definedName name="S0A_RedoviSveuk" localSheetId="0">Sažetak!#REF!</definedName>
    <definedName name="S0A_Ver1" localSheetId="0">Sažetak!$A$14:$F$32</definedName>
    <definedName name="S1A_RedoviSveuk" localSheetId="2">'Račun financiranja'!$A$7:$F$7</definedName>
    <definedName name="S1A_RedoviSveuk" localSheetId="1">'Račun prihoda i rashoda'!$A$32:$F$32</definedName>
    <definedName name="S2A_RedoviSveuk" localSheetId="3">'Posebni dio'!$A$8:$F$8</definedName>
  </definedNames>
  <calcPr calcId="191029"/>
</workbook>
</file>

<file path=xl/calcChain.xml><?xml version="1.0" encoding="utf-8"?>
<calcChain xmlns="http://schemas.openxmlformats.org/spreadsheetml/2006/main">
  <c r="E114" i="5" l="1"/>
  <c r="B100" i="5"/>
  <c r="B98" i="5"/>
  <c r="B93" i="5"/>
  <c r="B78" i="5"/>
  <c r="B75" i="5"/>
  <c r="B74" i="5" l="1"/>
  <c r="C94" i="3"/>
  <c r="C85" i="3" l="1"/>
  <c r="C83" i="3"/>
  <c r="C79" i="3"/>
  <c r="C73" i="3"/>
  <c r="C71" i="3"/>
  <c r="C61" i="3"/>
  <c r="C54" i="3"/>
  <c r="C49" i="3"/>
  <c r="C46" i="3"/>
  <c r="C44" i="3"/>
  <c r="C41" i="3"/>
  <c r="C15" i="3"/>
  <c r="C19" i="3"/>
  <c r="C22" i="3"/>
  <c r="C25" i="3"/>
  <c r="C29" i="3"/>
  <c r="B91" i="3"/>
  <c r="B85" i="3"/>
  <c r="B41" i="3"/>
  <c r="B17" i="3"/>
  <c r="F113" i="5" l="1"/>
  <c r="E113" i="5"/>
  <c r="D112" i="5"/>
  <c r="F112" i="5" s="1"/>
  <c r="B112" i="5"/>
  <c r="E112" i="5" s="1"/>
  <c r="F111" i="5"/>
  <c r="E111" i="5"/>
  <c r="D110" i="5"/>
  <c r="F110" i="5" s="1"/>
  <c r="B110" i="5"/>
  <c r="E110" i="5" s="1"/>
  <c r="F107" i="5"/>
  <c r="E107" i="5"/>
  <c r="D105" i="5"/>
  <c r="F105" i="5" s="1"/>
  <c r="B105" i="5"/>
  <c r="E105" i="5" s="1"/>
  <c r="F104" i="5"/>
  <c r="E104" i="5"/>
  <c r="D103" i="5"/>
  <c r="F103" i="5" s="1"/>
  <c r="B103" i="5"/>
  <c r="E103" i="5" s="1"/>
  <c r="F97" i="5"/>
  <c r="E97" i="5"/>
  <c r="F95" i="5"/>
  <c r="E95" i="5"/>
  <c r="F93" i="5"/>
  <c r="D93" i="5"/>
  <c r="E93" i="5" s="1"/>
  <c r="F91" i="5"/>
  <c r="E91" i="5"/>
  <c r="F90" i="5"/>
  <c r="E90" i="5"/>
  <c r="F89" i="5"/>
  <c r="E89" i="5"/>
  <c r="F88" i="5"/>
  <c r="E88" i="5"/>
  <c r="F87" i="5"/>
  <c r="E87" i="5"/>
  <c r="F86" i="5"/>
  <c r="E86" i="5"/>
  <c r="F84" i="5"/>
  <c r="E84" i="5"/>
  <c r="F83" i="5"/>
  <c r="E83" i="5"/>
  <c r="F82" i="5"/>
  <c r="E82" i="5"/>
  <c r="F80" i="5"/>
  <c r="E80" i="5"/>
  <c r="F79" i="5"/>
  <c r="E79" i="5"/>
  <c r="D78" i="5"/>
  <c r="F77" i="5"/>
  <c r="E77" i="5"/>
  <c r="D75" i="5"/>
  <c r="F75" i="5" s="1"/>
  <c r="F72" i="5"/>
  <c r="E72" i="5"/>
  <c r="D71" i="5"/>
  <c r="F71" i="5" s="1"/>
  <c r="B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D49" i="5"/>
  <c r="F49" i="5" s="1"/>
  <c r="B49" i="5"/>
  <c r="B42" i="5" s="1"/>
  <c r="F48" i="5"/>
  <c r="E48" i="5"/>
  <c r="F47" i="5"/>
  <c r="E47" i="5"/>
  <c r="F45" i="5"/>
  <c r="E45" i="5"/>
  <c r="D44" i="5"/>
  <c r="F44" i="5" s="1"/>
  <c r="B44" i="5"/>
  <c r="F41" i="5"/>
  <c r="E41" i="5"/>
  <c r="F40" i="5"/>
  <c r="E40" i="5"/>
  <c r="D39" i="5"/>
  <c r="F39" i="5" s="1"/>
  <c r="B39" i="5"/>
  <c r="E39" i="5" s="1"/>
  <c r="F38" i="5"/>
  <c r="E38" i="5"/>
  <c r="F37" i="5"/>
  <c r="E37" i="5"/>
  <c r="D36" i="5"/>
  <c r="D26" i="5" s="1"/>
  <c r="F26" i="5" s="1"/>
  <c r="B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D27" i="5"/>
  <c r="F27" i="5" s="1"/>
  <c r="B27" i="5"/>
  <c r="D17" i="5"/>
  <c r="F17" i="5" s="1"/>
  <c r="B17" i="5"/>
  <c r="D8" i="5"/>
  <c r="C8" i="5"/>
  <c r="B8" i="5"/>
  <c r="F7" i="5"/>
  <c r="E7" i="5"/>
  <c r="D6" i="5"/>
  <c r="C6" i="5"/>
  <c r="B6" i="5"/>
  <c r="D5" i="5"/>
  <c r="C5" i="5"/>
  <c r="B5" i="5"/>
  <c r="D30" i="4"/>
  <c r="C30" i="4"/>
  <c r="F30" i="4" s="1"/>
  <c r="B30" i="4"/>
  <c r="E30" i="4" s="1"/>
  <c r="E29" i="4"/>
  <c r="D29" i="4"/>
  <c r="C29" i="4"/>
  <c r="B29" i="4"/>
  <c r="D24" i="4"/>
  <c r="C24" i="4"/>
  <c r="F24" i="4" s="1"/>
  <c r="B24" i="4"/>
  <c r="E24" i="4" s="1"/>
  <c r="E23" i="4"/>
  <c r="D23" i="4"/>
  <c r="C23" i="4"/>
  <c r="F23" i="4" s="1"/>
  <c r="B23" i="4"/>
  <c r="F13" i="4"/>
  <c r="E13" i="4"/>
  <c r="D13" i="4"/>
  <c r="B13" i="4"/>
  <c r="F12" i="4"/>
  <c r="D12" i="4"/>
  <c r="B12" i="4"/>
  <c r="F7" i="4"/>
  <c r="D7" i="4"/>
  <c r="B7" i="4"/>
  <c r="E7" i="4" s="1"/>
  <c r="D6" i="4"/>
  <c r="E6" i="4" s="1"/>
  <c r="B6" i="4"/>
  <c r="D146" i="3"/>
  <c r="C146" i="3"/>
  <c r="B146" i="3"/>
  <c r="F145" i="3"/>
  <c r="E145" i="3"/>
  <c r="D144" i="3"/>
  <c r="C144" i="3"/>
  <c r="B144" i="3"/>
  <c r="D143" i="3"/>
  <c r="C143" i="3"/>
  <c r="B143" i="3"/>
  <c r="F127" i="3"/>
  <c r="E127" i="3"/>
  <c r="D126" i="3"/>
  <c r="C126" i="3"/>
  <c r="F126" i="3" s="1"/>
  <c r="B126" i="3"/>
  <c r="F125" i="3"/>
  <c r="E125" i="3"/>
  <c r="D124" i="3"/>
  <c r="C124" i="3"/>
  <c r="B124" i="3"/>
  <c r="F123" i="3"/>
  <c r="E123" i="3"/>
  <c r="D122" i="3"/>
  <c r="C122" i="3"/>
  <c r="B122" i="3"/>
  <c r="D121" i="3"/>
  <c r="F121" i="3" s="1"/>
  <c r="C121" i="3"/>
  <c r="B121" i="3"/>
  <c r="F114" i="3"/>
  <c r="E114" i="3"/>
  <c r="D113" i="3"/>
  <c r="C113" i="3"/>
  <c r="B113" i="3"/>
  <c r="F112" i="3"/>
  <c r="E112" i="3"/>
  <c r="D111" i="3"/>
  <c r="C111" i="3"/>
  <c r="B111" i="3"/>
  <c r="F110" i="3"/>
  <c r="E110" i="3"/>
  <c r="D109" i="3"/>
  <c r="C109" i="3"/>
  <c r="B109" i="3"/>
  <c r="D108" i="3"/>
  <c r="C108" i="3"/>
  <c r="B108" i="3"/>
  <c r="F97" i="3"/>
  <c r="E97" i="3"/>
  <c r="F96" i="3"/>
  <c r="D96" i="3"/>
  <c r="D93" i="3" s="1"/>
  <c r="B96" i="3"/>
  <c r="E96" i="3" s="1"/>
  <c r="F95" i="3"/>
  <c r="E95" i="3"/>
  <c r="D94" i="3"/>
  <c r="F94" i="3" s="1"/>
  <c r="B94" i="3"/>
  <c r="F91" i="3"/>
  <c r="E91" i="3"/>
  <c r="F90" i="3"/>
  <c r="D90" i="3"/>
  <c r="B90" i="3"/>
  <c r="F88" i="3"/>
  <c r="E88" i="3"/>
  <c r="F87" i="3"/>
  <c r="E87" i="3"/>
  <c r="F86" i="3"/>
  <c r="E86" i="3"/>
  <c r="D85" i="3"/>
  <c r="F85" i="3" s="1"/>
  <c r="F84" i="3"/>
  <c r="E84" i="3"/>
  <c r="D83" i="3"/>
  <c r="F83" i="3" s="1"/>
  <c r="B83" i="3"/>
  <c r="B82" i="3" s="1"/>
  <c r="F80" i="3"/>
  <c r="E80" i="3"/>
  <c r="D79" i="3"/>
  <c r="F79" i="3" s="1"/>
  <c r="B79" i="3"/>
  <c r="D78" i="3"/>
  <c r="F78" i="3" s="1"/>
  <c r="B78" i="3"/>
  <c r="F77" i="3"/>
  <c r="E77" i="3"/>
  <c r="F76" i="3"/>
  <c r="E76" i="3"/>
  <c r="F75" i="3"/>
  <c r="E75" i="3"/>
  <c r="F74" i="3"/>
  <c r="E74" i="3"/>
  <c r="D73" i="3"/>
  <c r="F73" i="3" s="1"/>
  <c r="B73" i="3"/>
  <c r="F72" i="3"/>
  <c r="E72" i="3"/>
  <c r="D71" i="3"/>
  <c r="F71" i="3" s="1"/>
  <c r="B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D61" i="3"/>
  <c r="F61" i="3" s="1"/>
  <c r="B61" i="3"/>
  <c r="F60" i="3"/>
  <c r="E60" i="3"/>
  <c r="F59" i="3"/>
  <c r="E59" i="3"/>
  <c r="F58" i="3"/>
  <c r="E58" i="3"/>
  <c r="F57" i="3"/>
  <c r="E57" i="3"/>
  <c r="F56" i="3"/>
  <c r="E56" i="3"/>
  <c r="F55" i="3"/>
  <c r="E55" i="3"/>
  <c r="D54" i="3"/>
  <c r="F54" i="3" s="1"/>
  <c r="B54" i="3"/>
  <c r="F53" i="3"/>
  <c r="E53" i="3"/>
  <c r="F52" i="3"/>
  <c r="E52" i="3"/>
  <c r="F51" i="3"/>
  <c r="E51" i="3"/>
  <c r="F50" i="3"/>
  <c r="E50" i="3"/>
  <c r="D49" i="3"/>
  <c r="F49" i="3" s="1"/>
  <c r="B49" i="3"/>
  <c r="F47" i="3"/>
  <c r="E47" i="3"/>
  <c r="D46" i="3"/>
  <c r="F46" i="3" s="1"/>
  <c r="B46" i="3"/>
  <c r="F45" i="3"/>
  <c r="E45" i="3"/>
  <c r="D44" i="3"/>
  <c r="F44" i="3" s="1"/>
  <c r="B44" i="3"/>
  <c r="F42" i="3"/>
  <c r="E42" i="3"/>
  <c r="D41" i="3"/>
  <c r="E41" i="3" s="1"/>
  <c r="D38" i="3"/>
  <c r="F38" i="3" s="1"/>
  <c r="B38" i="3"/>
  <c r="F31" i="3"/>
  <c r="E31" i="3"/>
  <c r="F30" i="3"/>
  <c r="E30" i="3"/>
  <c r="D29" i="3"/>
  <c r="F29" i="3" s="1"/>
  <c r="B29" i="3"/>
  <c r="D28" i="3"/>
  <c r="F28" i="3" s="1"/>
  <c r="B28" i="3"/>
  <c r="F27" i="3"/>
  <c r="E27" i="3"/>
  <c r="F26" i="3"/>
  <c r="E26" i="3"/>
  <c r="D25" i="3"/>
  <c r="F25" i="3" s="1"/>
  <c r="B25" i="3"/>
  <c r="D24" i="3"/>
  <c r="F24" i="3" s="1"/>
  <c r="B24" i="3"/>
  <c r="F23" i="3"/>
  <c r="E23" i="3"/>
  <c r="D22" i="3"/>
  <c r="F22" i="3" s="1"/>
  <c r="B22" i="3"/>
  <c r="D21" i="3"/>
  <c r="F21" i="3" s="1"/>
  <c r="B21" i="3"/>
  <c r="F20" i="3"/>
  <c r="E20" i="3"/>
  <c r="D19" i="3"/>
  <c r="F19" i="3" s="1"/>
  <c r="B19" i="3"/>
  <c r="F16" i="3"/>
  <c r="E16" i="3"/>
  <c r="D15" i="3"/>
  <c r="F15" i="3" s="1"/>
  <c r="B15" i="3"/>
  <c r="F14" i="3"/>
  <c r="E14" i="3"/>
  <c r="F13" i="3"/>
  <c r="D13" i="3"/>
  <c r="B13" i="3"/>
  <c r="E13" i="3" s="1"/>
  <c r="F11" i="3"/>
  <c r="E11" i="3"/>
  <c r="F10" i="3"/>
  <c r="D10" i="3"/>
  <c r="B10" i="3"/>
  <c r="E10" i="3" s="1"/>
  <c r="F9" i="3"/>
  <c r="D9" i="3"/>
  <c r="B9" i="3"/>
  <c r="D7" i="3"/>
  <c r="F7" i="3" s="1"/>
  <c r="B7" i="3"/>
  <c r="D31" i="2"/>
  <c r="C31" i="2"/>
  <c r="B31" i="2"/>
  <c r="F30" i="2"/>
  <c r="E30" i="2"/>
  <c r="F29" i="2"/>
  <c r="E29" i="2"/>
  <c r="D28" i="2"/>
  <c r="C28" i="2"/>
  <c r="F28" i="2" s="1"/>
  <c r="B28" i="2"/>
  <c r="E28" i="2" s="1"/>
  <c r="F27" i="2"/>
  <c r="E27" i="2"/>
  <c r="F26" i="2"/>
  <c r="E26" i="2"/>
  <c r="D25" i="2"/>
  <c r="C25" i="2"/>
  <c r="B25" i="2"/>
  <c r="F24" i="2"/>
  <c r="E24" i="2"/>
  <c r="D24" i="2"/>
  <c r="C24" i="2"/>
  <c r="B24" i="2"/>
  <c r="D20" i="2"/>
  <c r="C20" i="2"/>
  <c r="B20" i="2"/>
  <c r="D19" i="2"/>
  <c r="C19" i="2"/>
  <c r="B19" i="2"/>
  <c r="F18" i="2"/>
  <c r="E18" i="2"/>
  <c r="F17" i="2"/>
  <c r="E17" i="2"/>
  <c r="F16" i="2"/>
  <c r="D16" i="2"/>
  <c r="C16" i="2"/>
  <c r="B16" i="2"/>
  <c r="F15" i="2"/>
  <c r="E15" i="2"/>
  <c r="F14" i="2"/>
  <c r="E14" i="2"/>
  <c r="D13" i="2"/>
  <c r="C13" i="2"/>
  <c r="F13" i="2" s="1"/>
  <c r="B13" i="2"/>
  <c r="E111" i="3" l="1"/>
  <c r="E94" i="3"/>
  <c r="E13" i="2"/>
  <c r="F25" i="2"/>
  <c r="D32" i="2"/>
  <c r="F31" i="2"/>
  <c r="E5" i="5"/>
  <c r="E8" i="5"/>
  <c r="D42" i="5"/>
  <c r="F42" i="5" s="1"/>
  <c r="F36" i="5"/>
  <c r="D25" i="5"/>
  <c r="F25" i="5" s="1"/>
  <c r="F8" i="5"/>
  <c r="E71" i="5"/>
  <c r="F6" i="5"/>
  <c r="E36" i="5"/>
  <c r="D43" i="5"/>
  <c r="F43" i="5" s="1"/>
  <c r="E25" i="2"/>
  <c r="B25" i="5"/>
  <c r="E12" i="4"/>
  <c r="F29" i="4"/>
  <c r="F5" i="5"/>
  <c r="E44" i="5"/>
  <c r="E49" i="5"/>
  <c r="E6" i="5"/>
  <c r="E27" i="5"/>
  <c r="E75" i="5"/>
  <c r="E42" i="5"/>
  <c r="F41" i="3"/>
  <c r="B26" i="5"/>
  <c r="E26" i="5" s="1"/>
  <c r="E31" i="2"/>
  <c r="E19" i="2"/>
  <c r="F19" i="2"/>
  <c r="E90" i="3"/>
  <c r="E109" i="3"/>
  <c r="E22" i="3"/>
  <c r="D128" i="3"/>
  <c r="E113" i="3"/>
  <c r="E126" i="3"/>
  <c r="E16" i="2"/>
  <c r="C32" i="2"/>
  <c r="B128" i="3"/>
  <c r="E71" i="3"/>
  <c r="E79" i="3"/>
  <c r="E25" i="3"/>
  <c r="E21" i="3"/>
  <c r="E29" i="3"/>
  <c r="E28" i="3"/>
  <c r="E83" i="3"/>
  <c r="E9" i="3"/>
  <c r="E19" i="3"/>
  <c r="E24" i="3"/>
  <c r="E38" i="3"/>
  <c r="E15" i="3"/>
  <c r="B12" i="3"/>
  <c r="B8" i="3" s="1"/>
  <c r="B32" i="3" s="1"/>
  <c r="F109" i="3"/>
  <c r="F144" i="3"/>
  <c r="D12" i="3"/>
  <c r="F12" i="3" s="1"/>
  <c r="E143" i="3"/>
  <c r="E7" i="3"/>
  <c r="E146" i="3"/>
  <c r="E73" i="3"/>
  <c r="D40" i="3"/>
  <c r="F40" i="3" s="1"/>
  <c r="D48" i="3"/>
  <c r="F48" i="3" s="1"/>
  <c r="B48" i="3"/>
  <c r="B39" i="3" s="1"/>
  <c r="D82" i="3"/>
  <c r="F82" i="3" s="1"/>
  <c r="C115" i="3"/>
  <c r="E122" i="3"/>
  <c r="E144" i="3"/>
  <c r="F146" i="3"/>
  <c r="E49" i="3"/>
  <c r="E85" i="3"/>
  <c r="D115" i="3"/>
  <c r="E121" i="3"/>
  <c r="E54" i="3"/>
  <c r="F124" i="3"/>
  <c r="E46" i="3"/>
  <c r="E61" i="3"/>
  <c r="E108" i="3"/>
  <c r="F122" i="3"/>
  <c r="E124" i="3"/>
  <c r="F143" i="3"/>
  <c r="E78" i="3"/>
  <c r="F113" i="3"/>
  <c r="B32" i="2"/>
  <c r="F93" i="3"/>
  <c r="D81" i="3"/>
  <c r="F81" i="3" s="1"/>
  <c r="F20" i="2"/>
  <c r="B93" i="3"/>
  <c r="E93" i="3" s="1"/>
  <c r="F108" i="3"/>
  <c r="F111" i="3"/>
  <c r="C128" i="3"/>
  <c r="F6" i="4"/>
  <c r="B43" i="5"/>
  <c r="E78" i="5"/>
  <c r="E20" i="2"/>
  <c r="D74" i="5"/>
  <c r="F74" i="5" s="1"/>
  <c r="F78" i="5"/>
  <c r="E17" i="5"/>
  <c r="B102" i="5"/>
  <c r="E102" i="5" s="1"/>
  <c r="B40" i="3"/>
  <c r="E44" i="3"/>
  <c r="B115" i="3"/>
  <c r="D102" i="5"/>
  <c r="F102" i="5" s="1"/>
  <c r="E128" i="3" l="1"/>
  <c r="E32" i="2"/>
  <c r="F32" i="2"/>
  <c r="E25" i="5"/>
  <c r="F115" i="3"/>
  <c r="E115" i="3"/>
  <c r="F128" i="3"/>
  <c r="B81" i="3"/>
  <c r="B98" i="3" s="1"/>
  <c r="E40" i="3"/>
  <c r="D8" i="3"/>
  <c r="F8" i="3" s="1"/>
  <c r="D32" i="3"/>
  <c r="F32" i="3" s="1"/>
  <c r="E12" i="3"/>
  <c r="E82" i="3"/>
  <c r="D39" i="3"/>
  <c r="F39" i="3" s="1"/>
  <c r="E48" i="3"/>
  <c r="D98" i="3"/>
  <c r="F98" i="3" s="1"/>
  <c r="E43" i="5"/>
  <c r="B73" i="5"/>
  <c r="B24" i="5" s="1"/>
  <c r="D73" i="5"/>
  <c r="E74" i="5"/>
  <c r="E98" i="3" l="1"/>
  <c r="B18" i="5"/>
  <c r="E32" i="3"/>
  <c r="E8" i="3"/>
  <c r="E39" i="3"/>
  <c r="E81" i="3"/>
  <c r="D19" i="5"/>
  <c r="F19" i="5" s="1"/>
  <c r="D24" i="5"/>
  <c r="F24" i="5" s="1"/>
  <c r="F73" i="5"/>
  <c r="D18" i="5"/>
  <c r="F18" i="5" s="1"/>
  <c r="D114" i="5"/>
  <c r="F114" i="5" s="1"/>
  <c r="E73" i="5"/>
  <c r="B19" i="5"/>
  <c r="B114" i="5"/>
  <c r="E19" i="5" l="1"/>
  <c r="E24" i="5"/>
  <c r="E18" i="5"/>
</calcChain>
</file>

<file path=xl/sharedStrings.xml><?xml version="1.0" encoding="utf-8"?>
<sst xmlns="http://schemas.openxmlformats.org/spreadsheetml/2006/main" count="343" uniqueCount="202">
  <si>
    <t>MINISTARSTVO KULTURE I MEDIJA</t>
  </si>
  <si>
    <t>IZVRŠENJE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</si>
  <si>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</si>
  <si>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</si>
  <si>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</si>
  <si>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</si>
  <si>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Izvorni plan
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</si>
  <si>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</si>
  <si>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</si>
  <si>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</si>
  <si>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</si>
  <si>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</si>
  <si>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</si>
  <si>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</si>
  <si>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</si>
  <si>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</si>
  <si>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</si>
  <si>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</si>
  <si>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</si>
  <si>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</si>
  <si>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</si>
  <si>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</si>
  <si>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</si>
  <si>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</si>
  <si>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</si>
  <si>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</si>
  <si>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</si>
  <si>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</si>
  <si>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</si>
  <si>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</si>
  <si>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</si>
  <si>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</si>
  <si>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</si>
  <si>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63 Pomoći iz inozemstva i od subjekata unutar općeg proračuna</t>
  </si>
  <si>
    <t xml:space="preserve">  632 Pomoći od međunarodnih organizacija te institucija i tijela EU</t>
  </si>
  <si>
    <t xml:space="preserve">   6322 Kapitalne pomoći od međunarodnih organizacija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</si>
  <si>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</si>
  <si>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</si>
  <si>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 639 Prijenosi između proračunskih korisnika istog proračuna</t>
  </si>
  <si>
    <t xml:space="preserve">   6394 Kapitalni prijenosi između prorač. kor. istog prorač. temelj prijenosa EU sred.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</si>
  <si>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</si>
  <si>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</si>
  <si>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</si>
  <si>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</si>
  <si>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</si>
  <si>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6614 Prihodi od prodaje proizvoda i robe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</si>
  <si>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</si>
  <si>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</si>
  <si>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</si>
  <si>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</si>
  <si>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</si>
  <si>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</si>
  <si>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</si>
  <si>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</si>
  <si>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</si>
  <si>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</si>
  <si>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</si>
  <si>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</si>
  <si>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</si>
  <si>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</si>
  <si>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</si>
  <si>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</si>
  <si>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</si>
  <si>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</si>
  <si>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</si>
  <si>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</si>
  <si>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</si>
  <si>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</si>
  <si>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3222 Materijal i sirovine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</si>
  <si>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</si>
  <si>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</si>
  <si>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</si>
  <si>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</si>
  <si>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</si>
  <si>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</si>
  <si>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</si>
  <si>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</si>
  <si>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</si>
  <si>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</si>
  <si>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</si>
  <si>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</si>
  <si>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</si>
  <si>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</si>
  <si>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</si>
  <si>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</si>
  <si>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</si>
  <si>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</si>
  <si>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</si>
  <si>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</si>
  <si>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</si>
  <si>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</si>
  <si>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</si>
  <si>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</si>
  <si>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42 Rashodi za nabavu proizvedene dugotrajne imovine</t>
  </si>
  <si>
    <t xml:space="preserve">  421 Građevinski objekti</t>
  </si>
  <si>
    <t xml:space="preserve">   4212 Poslovni objekti</t>
  </si>
  <si>
    <t xml:space="preserve">  422 Postrojenja i oprema</t>
  </si>
  <si>
    <t xml:space="preserve">   4221 Uredska oprema i namještaj</t>
  </si>
  <si>
    <t xml:space="preserve">   4222 Komunikacijska oprema</t>
  </si>
  <si>
    <t xml:space="preserve">   4223 Oprema za održavanje i zaštitu</t>
  </si>
  <si>
    <t xml:space="preserve"> 45 Rashodi za dodatna ulaganja na nefinancijskoj imovini</t>
  </si>
  <si>
    <t xml:space="preserve">  451 Dodatna ulaganja na građevinskim objektima</t>
  </si>
  <si>
    <t xml:space="preserve">   4511 Dodatna ulaganja na građevinskim objektima</t>
  </si>
  <si>
    <t xml:space="preserve">  452 Dodatna ulaganja na postrojenjima i opremi</t>
  </si>
  <si>
    <t xml:space="preserve">   4521 Dodatna ulaganja na postrojenjima i opremi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</si>
  <si>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</si>
  <si>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</si>
  <si>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</si>
  <si>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</si>
  <si>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</si>
  <si>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5 POMOĆI</t>
  </si>
  <si>
    <t xml:space="preserve"> 52 Pomoći grad. i župan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</si>
  <si>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</si>
  <si>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</si>
  <si>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</si>
  <si>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</si>
  <si>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</si>
  <si>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</si>
  <si>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</si>
  <si>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</si>
  <si>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</si>
  <si>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</si>
  <si>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</si>
  <si>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</si>
  <si>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05535 ARHIVI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</si>
  <si>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</si>
  <si>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</si>
  <si>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</si>
  <si>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979,526.71 </t>
  </si>
  <si>
    <t xml:space="preserve">            31 Vlastiti prihodi</t>
  </si>
  <si>
    <t xml:space="preserve">48,385.49 </t>
  </si>
  <si>
    <t xml:space="preserve">            52 Pomoći grad. i župan</t>
  </si>
  <si>
    <t xml:space="preserve">464,598.00 </t>
  </si>
  <si>
    <t xml:space="preserve">  3902 ARHIVSKA DJELATNOST</t>
  </si>
  <si>
    <t xml:space="preserve">   A565028 ARHIVI PROGRAMI ARHIVSKE DJELATNOSTI</t>
  </si>
  <si>
    <t xml:space="preserve">    11 Iz proračuna</t>
  </si>
  <si>
    <t xml:space="preserve">     32 Materijalni rashodi</t>
  </si>
  <si>
    <t xml:space="preserve">      3211 Službena putovanja</t>
  </si>
  <si>
    <t xml:space="preserve">      3221 Uredski materijal i ostali materijalni rashodi</t>
  </si>
  <si>
    <t xml:space="preserve">      3222 Materijal i sirovine</t>
  </si>
  <si>
    <t xml:space="preserve">      3224 Materijal i dijelovi za tekuće i investicijsko održavanje</t>
  </si>
  <si>
    <t xml:space="preserve">      3232 Usluge tekućeg i investicijskog održavanja</t>
  </si>
  <si>
    <t xml:space="preserve">      3237 Intelektualne i osobne usluge</t>
  </si>
  <si>
    <t xml:space="preserve">      3238 Računalne usluge</t>
  </si>
  <si>
    <t xml:space="preserve">      3239 Ostale usluge</t>
  </si>
  <si>
    <t xml:space="preserve">     42 Rashodi za nabavu proizvedene dugotrajne imovine</t>
  </si>
  <si>
    <t xml:space="preserve">      4221 Uredska oprema i namještaj</t>
  </si>
  <si>
    <t xml:space="preserve">      4223 Oprema za održavanje i zaštitu</t>
  </si>
  <si>
    <t xml:space="preserve">     45 Rashodi za dodatna ulaganja na nefinancijskoj imovini</t>
  </si>
  <si>
    <t xml:space="preserve">      4511 Dodatna ulaganja na građevinskim objektima</t>
  </si>
  <si>
    <t xml:space="preserve">      4521 Dodatna ulaganja na postrojenjima i opremi</t>
  </si>
  <si>
    <t xml:space="preserve">   A783000 ARHIVI ADMINISTRACIJA I UPRAVLJANJE**</t>
  </si>
  <si>
    <t xml:space="preserve">     31 Rashodi za zaposlene</t>
  </si>
  <si>
    <t xml:space="preserve">      3111 Plaće za redovan rad</t>
  </si>
  <si>
    <t xml:space="preserve">      3121 Ostali rashodi za zaposlene</t>
  </si>
  <si>
    <t xml:space="preserve">      3132 Doprinosi za obvezno zdravstveno osiguranje</t>
  </si>
  <si>
    <t xml:space="preserve">      3212 Naknade za prijevoz, za rad na terenu i odvojeni život</t>
  </si>
  <si>
    <t xml:space="preserve">      3213 Stručno usavršavanje zaposlenika</t>
  </si>
  <si>
    <t xml:space="preserve">      3223 Energija</t>
  </si>
  <si>
    <t xml:space="preserve">      3225 Sitni inventar i autogume</t>
  </si>
  <si>
    <t xml:space="preserve">      3227 Službena, radna i zaštitna odjeća i obuća</t>
  </si>
  <si>
    <t xml:space="preserve">      3231 Usluge telefona, interneta, pošte i prijevoza</t>
  </si>
  <si>
    <t xml:space="preserve">      3233 Usluge promidžbe i informiranja</t>
  </si>
  <si>
    <t xml:space="preserve">      3234 Komunalne usluge</t>
  </si>
  <si>
    <t xml:space="preserve">      3235 Zakupnine i najamnine</t>
  </si>
  <si>
    <t xml:space="preserve">      3241 Naknade troškova osobama izvan radnog odnosa</t>
  </si>
  <si>
    <t xml:space="preserve">      3292 Premije osiguranja</t>
  </si>
  <si>
    <t xml:space="preserve">      3295 Pristojbe i naknade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</si>
  <si>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</si>
  <si>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</si>
  <si>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</si>
  <si>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A783001 ARHIVI ADMINISTRACIJA I UPRAVLJANJE  - OSTALI IZVO</t>
  </si>
  <si>
    <t xml:space="preserve">    31 Vlastiti prihodi</t>
  </si>
  <si>
    <t xml:space="preserve">      3236 Zdravstvene i veterinarske usluge</t>
  </si>
  <si>
    <t xml:space="preserve">      3293 Reprezentacija</t>
  </si>
  <si>
    <t xml:space="preserve">      4222 Komunikacijska oprema</t>
  </si>
  <si>
    <t xml:space="preserve">      4262 Ulaganja u računalne programe</t>
  </si>
  <si>
    <t xml:space="preserve">    52 Pomoći grad. i župan</t>
  </si>
  <si>
    <t xml:space="preserve">      4212 Poslovni objekti</t>
  </si>
  <si>
    <t>Ostvarenje /
Izvršenje
01.-12.2024.</t>
  </si>
  <si>
    <t>Ostvarenje /
Izvršenje
01.-12.2025.</t>
  </si>
  <si>
    <t>Indeks
izvršenja
01.-12.2024.</t>
  </si>
  <si>
    <t>Indeks
izvršenja
01.-12.2025.</t>
  </si>
  <si>
    <t>Izvršenje na 31.12.2024.</t>
  </si>
  <si>
    <t xml:space="preserve">  6381 Tekuće pomoći od izvanporčaunskih korisnika temeljem prijenosa Eu sredstava</t>
  </si>
  <si>
    <t xml:space="preserve">   638 Pomoći temeljem prijenosa EU sredstava</t>
  </si>
  <si>
    <t xml:space="preserve">   3114 Plaće za posebne uvjete rada</t>
  </si>
  <si>
    <t xml:space="preserve">   4227 Uređaji, strojevi i oprema za ostale namjene</t>
  </si>
  <si>
    <t xml:space="preserve">  43 Rashodi za nabavu plemenitih metala i ostalih pohranjenih vrijednosi</t>
  </si>
  <si>
    <t xml:space="preserve">   431 Plemeniti metali i ostale pohanjene vrijednosti </t>
  </si>
  <si>
    <t xml:space="preserve">   4312  Arhivska građa</t>
  </si>
  <si>
    <t xml:space="preserve">      3114 Plaća za posebne uvjete rada</t>
  </si>
  <si>
    <t xml:space="preserve">      4227 Uređaji, strojevi i oprema za ostale namjene</t>
  </si>
  <si>
    <t xml:space="preserve">    43 Rashodi za nabavu plemenitih metala i ostalih pohranjenih vrijednosti</t>
  </si>
  <si>
    <t xml:space="preserve">     4312 Pohranjene knjige, umjetnička djela i slične vrijednosti</t>
  </si>
  <si>
    <t xml:space="preserve">    45 Rashodi za dodatna ulagnaja na nefinancijskoj imovini</t>
  </si>
  <si>
    <t xml:space="preserve">     4541 Dodatna ulaganja na građevinskim objektima</t>
  </si>
  <si>
    <t>OIB: 61338774671</t>
  </si>
  <si>
    <t>DRŽAVNI ARHIV U OSIJEKU</t>
  </si>
  <si>
    <t>Kamila Firingera 1, 31000 Osijek</t>
  </si>
  <si>
    <t>KLASA:400-02/26-01/1</t>
  </si>
  <si>
    <t>URBROJ:123-02/2-26-2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</si>
</sst>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10" fontId="16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49" fontId="9" fillId="2" borderId="1" xfId="0" quotePrefix="1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horizontal="left" vertical="center"/>
    </xf>
    <xf numFmtId="164" fontId="16" fillId="0" borderId="3" xfId="0" applyNumberFormat="1" applyFont="1" applyBorder="1" applyAlignment="1">
      <alignment horizontal="right" vertical="center"/>
    </xf>
    <xf numFmtId="0" fontId="16" fillId="0" borderId="3" xfId="0" quotePrefix="1" applyFont="1" applyBorder="1" applyAlignment="1">
      <alignment horizontal="left" vertical="center"/>
    </xf>
    <xf numFmtId="0" fontId="14" fillId="9" borderId="3" xfId="0" quotePrefix="1" applyFont="1" applyFill="1" applyBorder="1" applyAlignment="1">
      <alignment horizontal="left" vertical="center"/>
    </xf>
    <xf numFmtId="164" fontId="9" fillId="9" borderId="3" xfId="0" applyNumberFormat="1" applyFont="1" applyFill="1" applyBorder="1" applyAlignment="1">
      <alignment horizontal="right" vertical="center"/>
    </xf>
    <xf numFmtId="10" fontId="9" fillId="9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7" fillId="0" borderId="0" xfId="0" applyFont="1"/>
    <xf numFmtId="4" fontId="0" fillId="0" borderId="0" xfId="0" applyNumberFormat="1"/>
    <xf numFmtId="4" fontId="0" fillId="0" borderId="0" xfId="0" quotePrefix="1" applyNumberFormat="1" applyAlignment="1">
      <alignment horizontal="right"/>
    </xf>
    <xf numFmtId="0" fontId="11" fillId="10" borderId="3" xfId="0" applyFont="1" applyFill="1" applyBorder="1" applyAlignment="1">
      <alignment vertical="center"/>
    </xf>
    <xf numFmtId="164" fontId="11" fillId="10" borderId="3" xfId="0" applyNumberFormat="1" applyFont="1" applyFill="1" applyBorder="1" applyAlignment="1">
      <alignment horizontal="right" vertical="center"/>
    </xf>
    <xf numFmtId="10" fontId="11" fillId="10" borderId="3" xfId="0" applyNumberFormat="1" applyFont="1" applyFill="1" applyBorder="1" applyAlignment="1">
      <alignment horizontal="center" vertical="center"/>
    </xf>
    <xf numFmtId="0" fontId="11" fillId="0" borderId="3" xfId="0" quotePrefix="1" applyFont="1" applyBorder="1" applyAlignment="1">
      <alignment horizontal="left" vertical="center"/>
    </xf>
    <xf numFmtId="0" fontId="18" fillId="0" borderId="0" xfId="0" applyFont="1"/>
    <xf numFmtId="0" fontId="3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zoomScaleNormal="100" workbookViewId="0">
      <pane ySplit="13" topLeftCell="A29" activePane="bottomLeft" state="frozen"/>
      <selection pane="bottomLeft" activeCell="L11" sqref="L11"/>
    </sheetView>
  </sheetViews>
  <sheetFormatPr defaultColWidth="9.140625" defaultRowHeight="15" x14ac:dyDescent="0.25"/>
  <cols>
    <col min="1" max="1" width="57.140625" style="1" customWidth="1"/>
    <col min="2" max="4" width="19.7109375" style="1" customWidth="1"/>
    <col min="5" max="5" width="15" style="1" customWidth="1"/>
    <col min="6" max="6" width="31.5703125" style="1" customWidth="1"/>
    <col min="9" max="9" width="20.85546875" customWidth="1"/>
  </cols>
  <sheetData>
    <row r="1" spans="1:12" s="2" customFormat="1" ht="30" customHeight="1" x14ac:dyDescent="0.2">
      <c r="A1" s="3" t="s">
        <v>0</v>
      </c>
      <c r="B1" s="4"/>
      <c r="C1" s="4"/>
      <c r="D1" s="4"/>
      <c r="E1" s="4"/>
      <c r="F1" s="4"/>
    </row>
    <row r="2" spans="1:12" s="2" customFormat="1" ht="30" customHeight="1" x14ac:dyDescent="0.2">
      <c r="A2" s="72" t="s">
        <v>198</v>
      </c>
      <c r="B2" s="4"/>
      <c r="C2" s="4"/>
      <c r="D2" s="4"/>
      <c r="E2" s="4"/>
      <c r="F2" s="4"/>
    </row>
    <row r="3" spans="1:12" s="2" customFormat="1" ht="30" customHeight="1" x14ac:dyDescent="0.2">
      <c r="A3" s="73" t="s">
        <v>199</v>
      </c>
      <c r="B3" s="4"/>
      <c r="C3" s="4"/>
      <c r="D3" s="4"/>
      <c r="E3" s="4"/>
      <c r="F3" s="4"/>
    </row>
    <row r="4" spans="1:12" s="2" customFormat="1" ht="30" customHeight="1" x14ac:dyDescent="0.2">
      <c r="A4" s="74" t="s">
        <v>197</v>
      </c>
      <c r="B4" s="4"/>
      <c r="C4" s="4"/>
      <c r="D4" s="4"/>
      <c r="E4" s="4"/>
      <c r="F4" s="4"/>
    </row>
    <row r="5" spans="1:12" s="2" customFormat="1" ht="18" customHeight="1" x14ac:dyDescent="0.2">
      <c r="A5" s="3"/>
      <c r="B5" s="4"/>
      <c r="C5" s="4"/>
      <c r="D5" s="4"/>
      <c r="E5" s="4"/>
      <c r="F5" s="4"/>
    </row>
    <row r="6" spans="1:12" s="2" customFormat="1" ht="18.75" customHeight="1" x14ac:dyDescent="0.2">
      <c r="A6" s="75" t="s">
        <v>200</v>
      </c>
      <c r="B6" s="4"/>
      <c r="C6" s="4"/>
      <c r="D6" s="4"/>
      <c r="E6" s="4"/>
      <c r="F6" s="4"/>
    </row>
    <row r="7" spans="1:12" s="2" customFormat="1" ht="21" customHeight="1" x14ac:dyDescent="0.2">
      <c r="A7" s="75" t="s">
        <v>201</v>
      </c>
      <c r="B7" s="4"/>
      <c r="C7" s="4"/>
      <c r="D7" s="4"/>
      <c r="E7" s="4"/>
      <c r="F7" s="4"/>
    </row>
    <row r="8" spans="1:12" s="5" customFormat="1" ht="30" customHeight="1" x14ac:dyDescent="0.25">
      <c r="A8" s="77" t="s">
        <v>1</v>
      </c>
      <c r="B8" s="77"/>
      <c r="C8" s="77"/>
      <c r="D8" s="77"/>
      <c r="E8" s="77"/>
      <c r="F8" s="77"/>
      <c r="G8" s="71"/>
      <c r="H8" s="71"/>
      <c r="I8" s="71"/>
      <c r="J8" s="71"/>
      <c r="K8" s="64"/>
      <c r="L8" s="64"/>
    </row>
    <row r="9" spans="1:12" s="5" customFormat="1" ht="30" customHeight="1" x14ac:dyDescent="0.25">
      <c r="A9" s="78" t="s">
        <v>2</v>
      </c>
      <c r="B9" s="78"/>
      <c r="C9" s="78"/>
      <c r="D9" s="78"/>
      <c r="E9" s="78"/>
      <c r="F9" s="78"/>
      <c r="G9" s="71"/>
      <c r="H9" s="71"/>
      <c r="I9" s="71"/>
      <c r="J9" s="71"/>
      <c r="K9" s="64"/>
      <c r="L9" s="64"/>
    </row>
    <row r="10" spans="1:12" s="6" customFormat="1" ht="24.95" customHeight="1" x14ac:dyDescent="0.3">
      <c r="A10" s="78" t="s">
        <v>3</v>
      </c>
      <c r="B10" s="78"/>
      <c r="C10" s="78"/>
      <c r="D10" s="78"/>
      <c r="E10" s="78"/>
      <c r="F10" s="78"/>
    </row>
    <row r="11" spans="1:12" s="7" customFormat="1" ht="24.95" customHeight="1" x14ac:dyDescent="0.25">
      <c r="A11" s="8" t="s">
        <v>4</v>
      </c>
      <c r="B11" s="9"/>
      <c r="C11" s="9"/>
      <c r="D11" s="9"/>
      <c r="E11" s="9"/>
      <c r="F11" s="9"/>
    </row>
    <row r="12" spans="1:12" ht="57.6" customHeight="1" x14ac:dyDescent="0.25">
      <c r="A12" s="10" t="s">
        <v>5</v>
      </c>
      <c r="B12" s="56" t="s">
        <v>179</v>
      </c>
      <c r="C12" s="10" t="s">
        <v>6</v>
      </c>
      <c r="D12" s="56" t="s">
        <v>180</v>
      </c>
      <c r="E12" s="56" t="s">
        <v>181</v>
      </c>
      <c r="F12" s="56" t="s">
        <v>182</v>
      </c>
    </row>
    <row r="13" spans="1:12" s="11" customFormat="1" ht="15.95" customHeight="1" x14ac:dyDescent="0.25">
      <c r="A13" s="12" t="s">
        <v>7</v>
      </c>
      <c r="B13" s="12">
        <f>COLUMN()</f>
        <v>2</v>
      </c>
      <c r="C13" s="12">
        <f>COLUMN()</f>
        <v>3</v>
      </c>
      <c r="D13" s="12">
        <f>COLUMN()</f>
        <v>4</v>
      </c>
      <c r="E13" s="12" t="str">
        <f>_xlfn.CONCAT(TEXT(COLUMN(),"@")," (",TEXT(D13,"@")," / ",TEXT(B13,"@"),")")</f>
        <v>5 (4 / 2)</v>
      </c>
      <c r="F13" s="12" t="str">
        <f>_xlfn.CONCAT(TEXT(COLUMN(),"@")," (",TEXT(D13,"@")," / ",TEXT(C13,"@"),")")</f>
        <v>6 (4 / 3)</v>
      </c>
    </row>
    <row r="14" spans="1:12" s="11" customFormat="1" ht="24.95" customHeight="1" x14ac:dyDescent="0.25">
      <c r="A14" s="13" t="s">
        <v>8</v>
      </c>
      <c r="B14" s="14">
        <v>756970.92</v>
      </c>
      <c r="C14" s="14">
        <v>1453318.4</v>
      </c>
      <c r="D14" s="14">
        <v>1312665.4099999999</v>
      </c>
      <c r="E14" s="15">
        <f t="shared" ref="E14:E20" si="0">IF(B14&lt;&gt;0,D14/B14,"-")</f>
        <v>1.7341028239235396</v>
      </c>
      <c r="F14" s="15">
        <f>IF(C14&lt;&gt;0,D14/C14,"-")</f>
        <v>0.90321942528216803</v>
      </c>
    </row>
    <row r="15" spans="1:12" s="11" customFormat="1" ht="24.95" customHeight="1" x14ac:dyDescent="0.25">
      <c r="A15" s="13" t="s">
        <v>9</v>
      </c>
      <c r="B15" s="14">
        <v>0</v>
      </c>
      <c r="C15" s="14">
        <v>0</v>
      </c>
      <c r="D15" s="14">
        <v>0</v>
      </c>
      <c r="E15" s="15" t="str">
        <f t="shared" si="0"/>
        <v>-</v>
      </c>
      <c r="F15" s="15" t="str">
        <f>IF(C15&lt;&gt;0,D15/C15,"-")</f>
        <v>-</v>
      </c>
    </row>
    <row r="16" spans="1:12" s="16" customFormat="1" ht="30" customHeight="1" x14ac:dyDescent="0.25">
      <c r="A16" s="17" t="s">
        <v>10</v>
      </c>
      <c r="B16" s="18">
        <f>B14+B15</f>
        <v>756970.92</v>
      </c>
      <c r="C16" s="18">
        <f>C14+C15</f>
        <v>1453318.4</v>
      </c>
      <c r="D16" s="18">
        <f>D14+D15</f>
        <v>1312665.4099999999</v>
      </c>
      <c r="E16" s="19">
        <f t="shared" si="0"/>
        <v>1.7341028239235396</v>
      </c>
      <c r="F16" s="19" t="str">
        <f>IF(C15&lt;&gt;0,D15/C15,"-")</f>
        <v>-</v>
      </c>
    </row>
    <row r="17" spans="1:6" s="11" customFormat="1" ht="24.95" customHeight="1" x14ac:dyDescent="0.25">
      <c r="A17" s="13" t="s">
        <v>11</v>
      </c>
      <c r="B17" s="14">
        <v>716161.89</v>
      </c>
      <c r="C17" s="14">
        <v>960221.8</v>
      </c>
      <c r="D17" s="14">
        <v>853540.08</v>
      </c>
      <c r="E17" s="15">
        <f t="shared" si="0"/>
        <v>1.19182560803396</v>
      </c>
      <c r="F17" s="15">
        <f>IF(C17&lt;&gt;0,D17/C17,"-")</f>
        <v>0.88889887732188533</v>
      </c>
    </row>
    <row r="18" spans="1:6" s="11" customFormat="1" ht="24.95" customHeight="1" x14ac:dyDescent="0.25">
      <c r="A18" s="13" t="s">
        <v>12</v>
      </c>
      <c r="B18" s="14">
        <v>64956.57</v>
      </c>
      <c r="C18" s="14">
        <v>532288.4</v>
      </c>
      <c r="D18" s="14">
        <v>460545.03</v>
      </c>
      <c r="E18" s="15">
        <f t="shared" si="0"/>
        <v>7.090045394946193</v>
      </c>
      <c r="F18" s="15">
        <f>IF(C18&lt;&gt;0,D18/C18,"-")</f>
        <v>0.86521710786859152</v>
      </c>
    </row>
    <row r="19" spans="1:6" ht="30" customHeight="1" x14ac:dyDescent="0.25">
      <c r="A19" s="17" t="s">
        <v>13</v>
      </c>
      <c r="B19" s="18">
        <f>B17+B18</f>
        <v>781118.46</v>
      </c>
      <c r="C19" s="18">
        <f>C17+C18</f>
        <v>1492510.2000000002</v>
      </c>
      <c r="D19" s="18">
        <f>D17+D18</f>
        <v>1314085.1099999999</v>
      </c>
      <c r="E19" s="19">
        <f t="shared" si="0"/>
        <v>1.6823121937228316</v>
      </c>
      <c r="F19" s="19">
        <f>IF(C19&lt;&gt;0,D19/C19,"-")</f>
        <v>0.88045301800952491</v>
      </c>
    </row>
    <row r="20" spans="1:6" ht="30" customHeight="1" x14ac:dyDescent="0.25">
      <c r="A20" s="17" t="s">
        <v>14</v>
      </c>
      <c r="B20" s="18">
        <f>B14+B15-B17-B18</f>
        <v>-24147.539999999972</v>
      </c>
      <c r="C20" s="18">
        <f>C14+C15-C17-C18</f>
        <v>-39191.800000000163</v>
      </c>
      <c r="D20" s="18">
        <f>D14+D15-D17-D18</f>
        <v>-1419.7000000000698</v>
      </c>
      <c r="E20" s="19">
        <f t="shared" si="0"/>
        <v>5.8792738307921699E-2</v>
      </c>
      <c r="F20" s="19">
        <f>IF(C20&lt;&gt;0,D20/C20,"-")</f>
        <v>3.6224414290746125E-2</v>
      </c>
    </row>
    <row r="21" spans="1:6" x14ac:dyDescent="0.25">
      <c r="A21" s="20"/>
      <c r="B21" s="21"/>
      <c r="C21" s="21"/>
      <c r="D21" s="21"/>
      <c r="E21" s="22"/>
      <c r="F21" s="22"/>
    </row>
    <row r="22" spans="1:6" x14ac:dyDescent="0.25">
      <c r="A22" s="20"/>
      <c r="B22" s="21"/>
      <c r="C22" s="21"/>
      <c r="D22" s="21"/>
      <c r="E22" s="22"/>
      <c r="F22" s="22"/>
    </row>
    <row r="23" spans="1:6" s="7" customFormat="1" ht="21.75" customHeight="1" x14ac:dyDescent="0.2">
      <c r="A23" s="23" t="s">
        <v>15</v>
      </c>
      <c r="B23" s="9"/>
      <c r="C23" s="9"/>
      <c r="D23" s="9"/>
      <c r="E23" s="9"/>
      <c r="F23" s="9"/>
    </row>
    <row r="24" spans="1:6" ht="57.6" customHeight="1" x14ac:dyDescent="0.25">
      <c r="A24" s="10" t="s">
        <v>5</v>
      </c>
      <c r="B24" s="10" t="str">
        <f>B12</f>
        <v>Ostvarenje /
Izvršenje
01.-12.2024.</v>
      </c>
      <c r="C24" s="10" t="str">
        <f>C12</f>
        <v>Izvorni plan
2025.</v>
      </c>
      <c r="D24" s="10" t="str">
        <f>D12</f>
        <v>Ostvarenje /
Izvršenje
01.-12.2025.</v>
      </c>
      <c r="E24" s="10" t="str">
        <f>E12</f>
        <v>Indeks
izvršenja
01.-12.2024.</v>
      </c>
      <c r="F24" s="10" t="str">
        <f>F12</f>
        <v>Indeks
izvršenja
01.-12.2025.</v>
      </c>
    </row>
    <row r="25" spans="1:6" s="11" customFormat="1" ht="15.95" customHeight="1" x14ac:dyDescent="0.25">
      <c r="A25" s="12" t="s">
        <v>7</v>
      </c>
      <c r="B25" s="12">
        <f>COLUMN()</f>
        <v>2</v>
      </c>
      <c r="C25" s="12">
        <f>COLUMN()</f>
        <v>3</v>
      </c>
      <c r="D25" s="12">
        <f>COLUMN()</f>
        <v>4</v>
      </c>
      <c r="E25" s="12" t="str">
        <f>_xlfn.CONCAT(TEXT(COLUMN(),"@")," (",TEXT(D25,"@")," / ",TEXT(B25,"@"),")")</f>
        <v>5 (4 / 2)</v>
      </c>
      <c r="F25" s="12" t="str">
        <f>_xlfn.CONCAT(TEXT(COLUMN(),"@")," (",TEXT(D25,"@")," / ",TEXT(C25,"@"),")")</f>
        <v>6 (4 / 3)</v>
      </c>
    </row>
    <row r="26" spans="1:6" s="11" customFormat="1" ht="24.95" customHeight="1" x14ac:dyDescent="0.25">
      <c r="A26" s="13" t="s">
        <v>16</v>
      </c>
      <c r="B26" s="14">
        <v>0</v>
      </c>
      <c r="C26" s="14">
        <v>0</v>
      </c>
      <c r="D26" s="14">
        <v>0</v>
      </c>
      <c r="E26" s="15" t="str">
        <f t="shared" ref="E26:E32" si="1">IF(B26&lt;&gt;0,D26/B26,"-")</f>
        <v>-</v>
      </c>
      <c r="F26" s="15" t="str">
        <f t="shared" ref="F26:F32" si="2">IF(C26&lt;&gt;0,D26/C26,"-")</f>
        <v>-</v>
      </c>
    </row>
    <row r="27" spans="1:6" s="11" customFormat="1" ht="24.95" customHeight="1" x14ac:dyDescent="0.25">
      <c r="A27" s="13" t="s">
        <v>17</v>
      </c>
      <c r="B27" s="14">
        <v>0</v>
      </c>
      <c r="C27" s="14">
        <v>0</v>
      </c>
      <c r="D27" s="14">
        <v>0</v>
      </c>
      <c r="E27" s="15" t="str">
        <f t="shared" si="1"/>
        <v>-</v>
      </c>
      <c r="F27" s="15" t="str">
        <f t="shared" si="2"/>
        <v>-</v>
      </c>
    </row>
    <row r="28" spans="1:6" s="11" customFormat="1" ht="30" customHeight="1" x14ac:dyDescent="0.25">
      <c r="A28" s="17" t="s">
        <v>18</v>
      </c>
      <c r="B28" s="18">
        <f>B26-B27</f>
        <v>0</v>
      </c>
      <c r="C28" s="18">
        <f>C26-C27</f>
        <v>0</v>
      </c>
      <c r="D28" s="18">
        <f>D26-D27</f>
        <v>0</v>
      </c>
      <c r="E28" s="19" t="str">
        <f t="shared" si="1"/>
        <v>-</v>
      </c>
      <c r="F28" s="19" t="str">
        <f t="shared" si="2"/>
        <v>-</v>
      </c>
    </row>
    <row r="29" spans="1:6" s="11" customFormat="1" ht="24.95" customHeight="1" x14ac:dyDescent="0.25">
      <c r="A29" s="13" t="s">
        <v>19</v>
      </c>
      <c r="B29" s="14">
        <v>76902.44</v>
      </c>
      <c r="C29" s="14">
        <v>47082.8</v>
      </c>
      <c r="D29" s="14">
        <v>47082.83</v>
      </c>
      <c r="E29" s="15">
        <f t="shared" si="1"/>
        <v>0.61224104202675489</v>
      </c>
      <c r="F29" s="15">
        <f t="shared" si="2"/>
        <v>1.0000006371753591</v>
      </c>
    </row>
    <row r="30" spans="1:6" s="11" customFormat="1" ht="24.95" customHeight="1" x14ac:dyDescent="0.25">
      <c r="A30" s="13" t="s">
        <v>20</v>
      </c>
      <c r="B30" s="14">
        <v>47082.83</v>
      </c>
      <c r="C30" s="14">
        <v>7891</v>
      </c>
      <c r="D30" s="14">
        <v>44562.9</v>
      </c>
      <c r="E30" s="15">
        <f t="shared" si="1"/>
        <v>0.94647879067592156</v>
      </c>
      <c r="F30" s="15">
        <f t="shared" si="2"/>
        <v>5.6473070586744392</v>
      </c>
    </row>
    <row r="31" spans="1:6" ht="30" customHeight="1" x14ac:dyDescent="0.25">
      <c r="A31" s="17" t="s">
        <v>21</v>
      </c>
      <c r="B31" s="18">
        <f>B26-B27+B29-B30</f>
        <v>29819.61</v>
      </c>
      <c r="C31" s="18">
        <f>C26-C27+C29-C30</f>
        <v>39191.800000000003</v>
      </c>
      <c r="D31" s="18">
        <f>D26-D27+D29-D30</f>
        <v>2519.9300000000003</v>
      </c>
      <c r="E31" s="19">
        <f t="shared" si="1"/>
        <v>8.4505800042321152E-2</v>
      </c>
      <c r="F31" s="19">
        <f t="shared" si="2"/>
        <v>6.4297378533264615E-2</v>
      </c>
    </row>
    <row r="32" spans="1:6" ht="30" customHeight="1" x14ac:dyDescent="0.25">
      <c r="A32" s="17" t="s">
        <v>22</v>
      </c>
      <c r="B32" s="18">
        <f>B20+B31</f>
        <v>5672.0700000000288</v>
      </c>
      <c r="C32" s="18">
        <f>C20+C31</f>
        <v>-1.6007106751203537E-10</v>
      </c>
      <c r="D32" s="18">
        <f>D20+D31</f>
        <v>1100.2299999999304</v>
      </c>
      <c r="E32" s="19">
        <f t="shared" si="1"/>
        <v>0.19397327607027504</v>
      </c>
      <c r="F32" s="19">
        <f t="shared" si="2"/>
        <v>-6873384535385.8633</v>
      </c>
    </row>
    <row r="33" spans="1:6" x14ac:dyDescent="0.25">
      <c r="A33" s="11"/>
      <c r="B33" s="11"/>
      <c r="C33" s="11"/>
      <c r="D33" s="11"/>
      <c r="E33" s="11"/>
      <c r="F33" s="11"/>
    </row>
    <row r="34" spans="1:6" x14ac:dyDescent="0.25">
      <c r="A34" s="11"/>
      <c r="B34" s="11"/>
      <c r="C34" s="11"/>
      <c r="D34" s="11"/>
      <c r="E34" s="11"/>
      <c r="F34" s="11"/>
    </row>
    <row r="35" spans="1:6" x14ac:dyDescent="0.25">
      <c r="C35" s="24"/>
    </row>
  </sheetData>
  <mergeCells count="3">
    <mergeCell ref="A8:F8"/>
    <mergeCell ref="A10:F10"/>
    <mergeCell ref="A9:F9"/>
  </mergeCells>
  <pageMargins left="0.39370078740157499" right="0.39370078740157499" top="0.39370078740157499" bottom="0.39370078740157499" header="0.23622047244094499" footer="0.23622047244094499"/>
  <pageSetup paperSize="9" scale="58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9"/>
  <sheetViews>
    <sheetView zoomScaleNormal="100" workbookViewId="0">
      <pane ySplit="7" topLeftCell="A152" activePane="bottomLeft" state="frozen"/>
      <selection pane="bottomLeft" activeCell="J110" sqref="J110"/>
    </sheetView>
  </sheetViews>
  <sheetFormatPr defaultColWidth="9.140625" defaultRowHeight="15" x14ac:dyDescent="0.25"/>
  <cols>
    <col min="1" max="1" width="58.42578125" style="1" customWidth="1"/>
    <col min="2" max="2" width="23.85546875" style="1" customWidth="1"/>
    <col min="3" max="3" width="16" style="1" customWidth="1"/>
    <col min="4" max="4" width="19.7109375" style="1" customWidth="1"/>
    <col min="5" max="5" width="12.42578125" style="1" customWidth="1"/>
    <col min="6" max="6" width="10.7109375" style="1" customWidth="1"/>
    <col min="8" max="8" width="20.140625" customWidth="1"/>
    <col min="9" max="9" width="11" customWidth="1"/>
    <col min="10" max="10" width="16" customWidth="1"/>
  </cols>
  <sheetData>
    <row r="1" spans="1:8" s="5" customFormat="1" ht="30" customHeight="1" x14ac:dyDescent="0.25">
      <c r="A1" s="78" t="s">
        <v>2</v>
      </c>
      <c r="B1" s="78"/>
      <c r="C1" s="78"/>
      <c r="D1" s="78"/>
      <c r="E1" s="78"/>
      <c r="F1" s="78"/>
    </row>
    <row r="2" spans="1:8" s="5" customFormat="1" ht="30" customHeight="1" x14ac:dyDescent="0.25">
      <c r="A2" s="78" t="s">
        <v>23</v>
      </c>
      <c r="B2" s="78"/>
      <c r="C2" s="78"/>
      <c r="D2" s="78"/>
      <c r="E2" s="78"/>
      <c r="F2" s="78"/>
    </row>
    <row r="3" spans="1:8" s="6" customFormat="1" ht="24.95" customHeight="1" x14ac:dyDescent="0.3">
      <c r="A3" s="78" t="s">
        <v>24</v>
      </c>
      <c r="B3" s="78"/>
      <c r="C3" s="78"/>
      <c r="D3" s="78"/>
      <c r="E3" s="78"/>
      <c r="F3" s="78"/>
    </row>
    <row r="4" spans="1:8" s="6" customFormat="1" ht="24.95" customHeight="1" x14ac:dyDescent="0.3">
      <c r="A4" s="76"/>
      <c r="B4" s="76"/>
      <c r="C4" s="76"/>
      <c r="D4" s="76"/>
      <c r="E4" s="76"/>
      <c r="F4" s="76"/>
    </row>
    <row r="5" spans="1:8" s="7" customFormat="1" ht="24.95" customHeight="1" x14ac:dyDescent="0.25">
      <c r="A5" s="8" t="s">
        <v>25</v>
      </c>
      <c r="B5" s="9"/>
      <c r="C5" s="9"/>
      <c r="D5" s="9"/>
      <c r="E5" s="9"/>
      <c r="F5" s="9"/>
    </row>
    <row r="6" spans="1:8" ht="75.75" customHeight="1" x14ac:dyDescent="0.25">
      <c r="A6" s="10" t="s">
        <v>26</v>
      </c>
      <c r="B6" s="56" t="s">
        <v>183</v>
      </c>
      <c r="C6" s="10" t="s">
        <v>6</v>
      </c>
      <c r="D6" s="10" t="s">
        <v>27</v>
      </c>
      <c r="E6" s="10" t="s">
        <v>28</v>
      </c>
      <c r="F6" s="10" t="s">
        <v>29</v>
      </c>
    </row>
    <row r="7" spans="1:8" s="11" customFormat="1" ht="15.95" customHeight="1" x14ac:dyDescent="0.25">
      <c r="A7" s="12" t="s">
        <v>7</v>
      </c>
      <c r="B7" s="12">
        <f>COLUMN()</f>
        <v>2</v>
      </c>
      <c r="C7" s="12">
        <v>3</v>
      </c>
      <c r="D7" s="12">
        <f>COLUMN()</f>
        <v>4</v>
      </c>
      <c r="E7" s="12" t="str">
        <f>_xlfn.CONCAT(TEXT(COLUMN(),"@")," (",TEXT(D7,"@")," / ",TEXT(B7,"@"),")")</f>
        <v>5 (4 / 2)</v>
      </c>
      <c r="F7" s="12" t="str">
        <f>_xlfn.CONCAT(TEXT(COLUMN(),"@")," (",TEXT(D7,"@")," / ",TEXT(C7,"@"),")")</f>
        <v>6 (4 / 3)</v>
      </c>
    </row>
    <row r="8" spans="1:8" x14ac:dyDescent="0.25">
      <c r="A8" s="25" t="s">
        <v>8</v>
      </c>
      <c r="B8" s="26">
        <f>B9+B12+B21+B24+B28</f>
        <v>756970.92</v>
      </c>
      <c r="C8" s="26">
        <v>1453318.4</v>
      </c>
      <c r="D8" s="26">
        <f>SUBTOTAL(9,D11:D31)</f>
        <v>1312655.4099999999</v>
      </c>
      <c r="E8" s="27">
        <f t="shared" ref="E8:E32" si="0">IF(B8&lt;&gt;0,D8/B8,"-")</f>
        <v>1.7340896133764292</v>
      </c>
      <c r="F8" s="27">
        <f t="shared" ref="F8:F32" si="1">IF(C8&lt;&gt;0,D8/C8,"-")</f>
        <v>0.9032125444775212</v>
      </c>
    </row>
    <row r="9" spans="1:8" x14ac:dyDescent="0.25">
      <c r="A9" s="28" t="s">
        <v>30</v>
      </c>
      <c r="B9" s="29">
        <f>SUBTOTAL(9,B11:B11)</f>
        <v>0</v>
      </c>
      <c r="C9" s="29">
        <v>0</v>
      </c>
      <c r="D9" s="29">
        <f>SUBTOTAL(9,D11:D11)</f>
        <v>0</v>
      </c>
      <c r="E9" s="30" t="str">
        <f t="shared" si="0"/>
        <v>-</v>
      </c>
      <c r="F9" s="30" t="str">
        <f t="shared" si="1"/>
        <v>-</v>
      </c>
    </row>
    <row r="10" spans="1:8" x14ac:dyDescent="0.25">
      <c r="A10" s="31" t="s">
        <v>31</v>
      </c>
      <c r="B10" s="32">
        <f>SUBTOTAL(9,B11:B11)</f>
        <v>0</v>
      </c>
      <c r="C10" s="32"/>
      <c r="D10" s="32">
        <f>SUBTOTAL(9,D11:D11)</f>
        <v>0</v>
      </c>
      <c r="E10" s="33" t="str">
        <f t="shared" si="0"/>
        <v>-</v>
      </c>
      <c r="F10" s="33" t="str">
        <f t="shared" si="1"/>
        <v>-</v>
      </c>
      <c r="H10" s="66"/>
    </row>
    <row r="11" spans="1:8" x14ac:dyDescent="0.25">
      <c r="A11" s="34" t="s">
        <v>32</v>
      </c>
      <c r="B11" s="35">
        <v>0</v>
      </c>
      <c r="C11" s="35"/>
      <c r="D11" s="35">
        <v>0</v>
      </c>
      <c r="E11" s="36" t="str">
        <f t="shared" si="0"/>
        <v>-</v>
      </c>
      <c r="F11" s="36" t="str">
        <f t="shared" si="1"/>
        <v>-</v>
      </c>
    </row>
    <row r="12" spans="1:8" x14ac:dyDescent="0.25">
      <c r="A12" s="28" t="s">
        <v>33</v>
      </c>
      <c r="B12" s="29">
        <f>B15+B17+B19</f>
        <v>40134.160000000003</v>
      </c>
      <c r="C12" s="29">
        <v>448169.69</v>
      </c>
      <c r="D12" s="29">
        <f>SUBTOTAL(9,D14:D20)</f>
        <v>448669.69</v>
      </c>
      <c r="E12" s="30">
        <f t="shared" si="0"/>
        <v>11.179247055376267</v>
      </c>
      <c r="F12" s="30">
        <f t="shared" si="1"/>
        <v>1.0011156488516659</v>
      </c>
    </row>
    <row r="13" spans="1:8" x14ac:dyDescent="0.25">
      <c r="A13" s="31" t="s">
        <v>34</v>
      </c>
      <c r="B13" s="32">
        <f>SUBTOTAL(9,B14:B14)</f>
        <v>0</v>
      </c>
      <c r="C13" s="32"/>
      <c r="D13" s="32">
        <f>SUBTOTAL(9,D14:D14)</f>
        <v>0</v>
      </c>
      <c r="E13" s="33" t="str">
        <f t="shared" si="0"/>
        <v>-</v>
      </c>
      <c r="F13" s="33" t="str">
        <f t="shared" si="1"/>
        <v>-</v>
      </c>
    </row>
    <row r="14" spans="1:8" x14ac:dyDescent="0.25">
      <c r="A14" s="34" t="s">
        <v>35</v>
      </c>
      <c r="B14" s="35">
        <v>0</v>
      </c>
      <c r="C14" s="35"/>
      <c r="D14" s="35">
        <v>0</v>
      </c>
      <c r="E14" s="36" t="str">
        <f t="shared" si="0"/>
        <v>-</v>
      </c>
      <c r="F14" s="36" t="str">
        <f t="shared" si="1"/>
        <v>-</v>
      </c>
    </row>
    <row r="15" spans="1:8" x14ac:dyDescent="0.25">
      <c r="A15" s="31" t="s">
        <v>36</v>
      </c>
      <c r="B15" s="32">
        <f>SUBTOTAL(9,B16:B16)</f>
        <v>2800</v>
      </c>
      <c r="C15" s="32">
        <f>SUBTOTAL(9,C16:C16)</f>
        <v>4500</v>
      </c>
      <c r="D15" s="32">
        <f>SUBTOTAL(9,D16:D16)</f>
        <v>5000</v>
      </c>
      <c r="E15" s="33">
        <f t="shared" si="0"/>
        <v>1.7857142857142858</v>
      </c>
      <c r="F15" s="33">
        <f t="shared" si="1"/>
        <v>1.1111111111111112</v>
      </c>
    </row>
    <row r="16" spans="1:8" x14ac:dyDescent="0.25">
      <c r="A16" s="34" t="s">
        <v>37</v>
      </c>
      <c r="B16" s="35">
        <v>2800</v>
      </c>
      <c r="C16" s="35">
        <v>4500</v>
      </c>
      <c r="D16" s="35">
        <v>5000</v>
      </c>
      <c r="E16" s="36">
        <f t="shared" si="0"/>
        <v>1.7857142857142858</v>
      </c>
      <c r="F16" s="36">
        <f t="shared" si="1"/>
        <v>1.1111111111111112</v>
      </c>
    </row>
    <row r="17" spans="1:6" x14ac:dyDescent="0.25">
      <c r="A17" s="59" t="s">
        <v>185</v>
      </c>
      <c r="B17" s="58">
        <f>B18</f>
        <v>16754.16</v>
      </c>
      <c r="C17" s="35"/>
      <c r="D17" s="35"/>
      <c r="E17" s="36"/>
      <c r="F17" s="36"/>
    </row>
    <row r="18" spans="1:6" x14ac:dyDescent="0.25">
      <c r="A18" s="57" t="s">
        <v>184</v>
      </c>
      <c r="B18" s="35">
        <v>16754.16</v>
      </c>
      <c r="C18" s="35">
        <v>0</v>
      </c>
      <c r="D18" s="35">
        <v>0</v>
      </c>
      <c r="E18" s="36"/>
      <c r="F18" s="36"/>
    </row>
    <row r="19" spans="1:6" x14ac:dyDescent="0.25">
      <c r="A19" s="31" t="s">
        <v>38</v>
      </c>
      <c r="B19" s="32">
        <f>SUBTOTAL(9,B20:B20)</f>
        <v>20580</v>
      </c>
      <c r="C19" s="32">
        <f>SUBTOTAL(9,C20:C20)</f>
        <v>443669.69</v>
      </c>
      <c r="D19" s="32">
        <f>SUBTOTAL(9,D20:D20)</f>
        <v>443669.69</v>
      </c>
      <c r="E19" s="33">
        <f t="shared" si="0"/>
        <v>21.558293974732749</v>
      </c>
      <c r="F19" s="33">
        <f t="shared" si="1"/>
        <v>1</v>
      </c>
    </row>
    <row r="20" spans="1:6" x14ac:dyDescent="0.25">
      <c r="A20" s="34" t="s">
        <v>39</v>
      </c>
      <c r="B20" s="35">
        <v>20580</v>
      </c>
      <c r="C20" s="35">
        <v>443669.69</v>
      </c>
      <c r="D20" s="35">
        <v>443669.69</v>
      </c>
      <c r="E20" s="36">
        <f t="shared" si="0"/>
        <v>21.558293974732749</v>
      </c>
      <c r="F20" s="36">
        <f t="shared" si="1"/>
        <v>1</v>
      </c>
    </row>
    <row r="21" spans="1:6" x14ac:dyDescent="0.25">
      <c r="A21" s="28" t="s">
        <v>40</v>
      </c>
      <c r="B21" s="29">
        <f>SUBTOTAL(9,B23:B23)</f>
        <v>3.06</v>
      </c>
      <c r="C21" s="29">
        <v>22</v>
      </c>
      <c r="D21" s="29">
        <f>SUBTOTAL(9,D23:D23)</f>
        <v>18.97</v>
      </c>
      <c r="E21" s="30">
        <f t="shared" si="0"/>
        <v>6.1993464052287575</v>
      </c>
      <c r="F21" s="30">
        <f t="shared" si="1"/>
        <v>0.86227272727272719</v>
      </c>
    </row>
    <row r="22" spans="1:6" x14ac:dyDescent="0.25">
      <c r="A22" s="31" t="s">
        <v>41</v>
      </c>
      <c r="B22" s="32">
        <f>SUBTOTAL(9,B23:B23)</f>
        <v>3.06</v>
      </c>
      <c r="C22" s="32">
        <f>SUBTOTAL(9,C23:C23)</f>
        <v>22</v>
      </c>
      <c r="D22" s="32">
        <f>SUBTOTAL(9,D23:D23)</f>
        <v>18.97</v>
      </c>
      <c r="E22" s="33">
        <f t="shared" si="0"/>
        <v>6.1993464052287575</v>
      </c>
      <c r="F22" s="33">
        <f t="shared" si="1"/>
        <v>0.86227272727272719</v>
      </c>
    </row>
    <row r="23" spans="1:6" x14ac:dyDescent="0.25">
      <c r="A23" s="34" t="s">
        <v>42</v>
      </c>
      <c r="B23" s="35">
        <v>3.06</v>
      </c>
      <c r="C23" s="35">
        <v>22</v>
      </c>
      <c r="D23" s="35">
        <v>18.97</v>
      </c>
      <c r="E23" s="36">
        <f t="shared" si="0"/>
        <v>6.1993464052287575</v>
      </c>
      <c r="F23" s="36">
        <f t="shared" si="1"/>
        <v>0.86227272727272719</v>
      </c>
    </row>
    <row r="24" spans="1:6" x14ac:dyDescent="0.25">
      <c r="A24" s="28" t="s">
        <v>43</v>
      </c>
      <c r="B24" s="29">
        <f>SUBTOTAL(9,B26:B27)</f>
        <v>16705.54</v>
      </c>
      <c r="C24" s="29">
        <v>25600</v>
      </c>
      <c r="D24" s="29">
        <f>SUBTOTAL(9,D26:D27)</f>
        <v>28567.570000000003</v>
      </c>
      <c r="E24" s="30">
        <f t="shared" si="0"/>
        <v>1.7100656428945129</v>
      </c>
      <c r="F24" s="30">
        <f t="shared" si="1"/>
        <v>1.115920703125</v>
      </c>
    </row>
    <row r="25" spans="1:6" x14ac:dyDescent="0.25">
      <c r="A25" s="31" t="s">
        <v>44</v>
      </c>
      <c r="B25" s="32">
        <f>SUBTOTAL(9,B26:B27)</f>
        <v>16705.54</v>
      </c>
      <c r="C25" s="32">
        <f>SUBTOTAL(9,C26:C27)</f>
        <v>25600</v>
      </c>
      <c r="D25" s="32">
        <f>SUBTOTAL(9,D26:D27)</f>
        <v>28567.570000000003</v>
      </c>
      <c r="E25" s="33">
        <f t="shared" si="0"/>
        <v>1.7100656428945129</v>
      </c>
      <c r="F25" s="33">
        <f t="shared" si="1"/>
        <v>1.115920703125</v>
      </c>
    </row>
    <row r="26" spans="1:6" x14ac:dyDescent="0.25">
      <c r="A26" s="34" t="s">
        <v>45</v>
      </c>
      <c r="B26" s="35">
        <v>636.61</v>
      </c>
      <c r="C26" s="35">
        <v>600</v>
      </c>
      <c r="D26" s="35">
        <v>180.49</v>
      </c>
      <c r="E26" s="36">
        <f t="shared" si="0"/>
        <v>0.28351738112816327</v>
      </c>
      <c r="F26" s="36">
        <f t="shared" si="1"/>
        <v>0.30081666666666668</v>
      </c>
    </row>
    <row r="27" spans="1:6" x14ac:dyDescent="0.25">
      <c r="A27" s="34" t="s">
        <v>46</v>
      </c>
      <c r="B27" s="35">
        <v>16068.93</v>
      </c>
      <c r="C27" s="35">
        <v>25000</v>
      </c>
      <c r="D27" s="35">
        <v>28387.08</v>
      </c>
      <c r="E27" s="36">
        <f t="shared" si="0"/>
        <v>1.7665818445907724</v>
      </c>
      <c r="F27" s="36">
        <f t="shared" si="1"/>
        <v>1.1354832000000001</v>
      </c>
    </row>
    <row r="28" spans="1:6" x14ac:dyDescent="0.25">
      <c r="A28" s="28" t="s">
        <v>47</v>
      </c>
      <c r="B28" s="29">
        <f>SUBTOTAL(9,B30:B31)</f>
        <v>700128.16</v>
      </c>
      <c r="C28" s="29">
        <v>979526.71</v>
      </c>
      <c r="D28" s="29">
        <f>SUBTOTAL(9,D30:D31)</f>
        <v>835399.17999999993</v>
      </c>
      <c r="E28" s="30">
        <f t="shared" si="0"/>
        <v>1.1932089404888384</v>
      </c>
      <c r="F28" s="30">
        <f t="shared" si="1"/>
        <v>0.85286003073872274</v>
      </c>
    </row>
    <row r="29" spans="1:6" x14ac:dyDescent="0.25">
      <c r="A29" s="31" t="s">
        <v>48</v>
      </c>
      <c r="B29" s="32">
        <f>SUBTOTAL(9,B30:B31)</f>
        <v>700128.16</v>
      </c>
      <c r="C29" s="32">
        <f>SUBTOTAL(9,C30:C31)</f>
        <v>979526.71</v>
      </c>
      <c r="D29" s="32">
        <f>SUBTOTAL(9,D30:D31)</f>
        <v>835399.17999999993</v>
      </c>
      <c r="E29" s="33">
        <f t="shared" si="0"/>
        <v>1.1932089404888384</v>
      </c>
      <c r="F29" s="33">
        <f t="shared" si="1"/>
        <v>0.85286003073872274</v>
      </c>
    </row>
    <row r="30" spans="1:6" x14ac:dyDescent="0.25">
      <c r="A30" s="34" t="s">
        <v>49</v>
      </c>
      <c r="B30" s="35">
        <v>697128.16</v>
      </c>
      <c r="C30" s="35">
        <v>890908</v>
      </c>
      <c r="D30" s="35">
        <v>818527.84</v>
      </c>
      <c r="E30" s="36">
        <f t="shared" si="0"/>
        <v>1.1741425565135684</v>
      </c>
      <c r="F30" s="36">
        <f t="shared" si="1"/>
        <v>0.91875686378391475</v>
      </c>
    </row>
    <row r="31" spans="1:6" x14ac:dyDescent="0.25">
      <c r="A31" s="34" t="s">
        <v>50</v>
      </c>
      <c r="B31" s="35">
        <v>3000</v>
      </c>
      <c r="C31" s="35">
        <v>88618.71</v>
      </c>
      <c r="D31" s="35">
        <v>16871.34</v>
      </c>
      <c r="E31" s="36">
        <f t="shared" si="0"/>
        <v>5.62378</v>
      </c>
      <c r="F31" s="36">
        <f t="shared" si="1"/>
        <v>0.19038124116227825</v>
      </c>
    </row>
    <row r="32" spans="1:6" ht="20.100000000000001" customHeight="1" x14ac:dyDescent="0.25">
      <c r="A32" s="37" t="s">
        <v>51</v>
      </c>
      <c r="B32" s="38">
        <f>B8</f>
        <v>756970.92</v>
      </c>
      <c r="C32" s="38">
        <v>1453318.4</v>
      </c>
      <c r="D32" s="38">
        <f>IFERROR(SUBTOTAL(9,D11:D31),0)</f>
        <v>1312655.4099999999</v>
      </c>
      <c r="E32" s="39">
        <f t="shared" si="0"/>
        <v>1.7340896133764292</v>
      </c>
      <c r="F32" s="39">
        <f t="shared" si="1"/>
        <v>0.9032125444775212</v>
      </c>
    </row>
    <row r="33" spans="1:10" x14ac:dyDescent="0.25">
      <c r="A33" s="11"/>
      <c r="B33" s="11"/>
      <c r="C33" s="11"/>
      <c r="D33" s="11"/>
      <c r="E33" s="11"/>
      <c r="F33" s="11"/>
    </row>
    <row r="34" spans="1:10" x14ac:dyDescent="0.25">
      <c r="A34" s="11"/>
      <c r="B34" s="11"/>
      <c r="C34" s="11"/>
      <c r="D34" s="11"/>
      <c r="E34" s="11"/>
      <c r="F34" s="11"/>
    </row>
    <row r="35" spans="1:10" x14ac:dyDescent="0.25">
      <c r="A35" s="11"/>
      <c r="B35" s="11"/>
      <c r="C35" s="11"/>
      <c r="D35" s="11"/>
      <c r="E35" s="11"/>
      <c r="F35" s="11"/>
    </row>
    <row r="36" spans="1:10" s="7" customFormat="1" ht="24.95" customHeight="1" x14ac:dyDescent="0.25">
      <c r="A36" s="8" t="s">
        <v>52</v>
      </c>
      <c r="B36" s="9"/>
      <c r="C36" s="9"/>
      <c r="D36" s="9"/>
      <c r="E36" s="9"/>
      <c r="F36" s="9"/>
    </row>
    <row r="37" spans="1:10" ht="57.6" customHeight="1" x14ac:dyDescent="0.25">
      <c r="A37" s="40" t="s">
        <v>26</v>
      </c>
      <c r="B37" s="56" t="s">
        <v>183</v>
      </c>
      <c r="C37" s="10" t="s">
        <v>6</v>
      </c>
      <c r="D37" s="10" t="s">
        <v>27</v>
      </c>
      <c r="E37" s="10" t="s">
        <v>28</v>
      </c>
      <c r="F37" s="10" t="s">
        <v>29</v>
      </c>
    </row>
    <row r="38" spans="1:10" s="11" customFormat="1" ht="15.95" customHeight="1" x14ac:dyDescent="0.25">
      <c r="A38" s="12" t="s">
        <v>7</v>
      </c>
      <c r="B38" s="12">
        <f>COLUMN()</f>
        <v>2</v>
      </c>
      <c r="C38" s="12">
        <v>3</v>
      </c>
      <c r="D38" s="12">
        <f>COLUMN()</f>
        <v>4</v>
      </c>
      <c r="E38" s="12" t="str">
        <f>_xlfn.CONCAT(TEXT(COLUMN(),"@")," (",TEXT(D38,"@")," / ",TEXT(B38,"@"),")")</f>
        <v>5 (4 / 2)</v>
      </c>
      <c r="F38" s="12" t="str">
        <f>_xlfn.CONCAT(TEXT(COLUMN(),"@")," (",TEXT(D38,"@")," / ",TEXT(C38,"@"),")")</f>
        <v>6 (4 / 3)</v>
      </c>
    </row>
    <row r="39" spans="1:10" x14ac:dyDescent="0.25">
      <c r="A39" s="25" t="s">
        <v>11</v>
      </c>
      <c r="B39" s="26">
        <f>SUBTOTAL(9,B42:B80)</f>
        <v>716161.8899999999</v>
      </c>
      <c r="C39" s="26">
        <v>960221.8</v>
      </c>
      <c r="D39" s="26">
        <f>SUBTOTAL(9,D42:D80)</f>
        <v>853540.08000000007</v>
      </c>
      <c r="E39" s="27">
        <f t="shared" ref="E39:E71" si="2">IF(B39&lt;&gt;0,D39/B39,"-")</f>
        <v>1.1918256080339602</v>
      </c>
      <c r="F39" s="27">
        <f t="shared" ref="F39:F71" si="3">IF(C39&lt;&gt;0,D39/C39,"-")</f>
        <v>0.88889887732188544</v>
      </c>
    </row>
    <row r="40" spans="1:10" x14ac:dyDescent="0.25">
      <c r="A40" s="28" t="s">
        <v>53</v>
      </c>
      <c r="B40" s="29">
        <f>SUBTOTAL(9,B42:B47)</f>
        <v>584369.6</v>
      </c>
      <c r="C40" s="29">
        <v>736073.56</v>
      </c>
      <c r="D40" s="29">
        <f>SUBTOTAL(9,D42:D47)</f>
        <v>691701.95</v>
      </c>
      <c r="E40" s="30">
        <f t="shared" si="2"/>
        <v>1.1836720287982125</v>
      </c>
      <c r="F40" s="30">
        <f t="shared" si="3"/>
        <v>0.9397185112857469</v>
      </c>
    </row>
    <row r="41" spans="1:10" x14ac:dyDescent="0.25">
      <c r="A41" s="31" t="s">
        <v>54</v>
      </c>
      <c r="B41" s="32">
        <f>SUBTOTAL(9,B42:B43)</f>
        <v>483158.94</v>
      </c>
      <c r="C41" s="32">
        <f>SUBTOTAL(9,C42:C43)</f>
        <v>604368.56000000006</v>
      </c>
      <c r="D41" s="32">
        <f>SUBTOTAL(9,D42:D42)</f>
        <v>568305.84</v>
      </c>
      <c r="E41" s="33">
        <f t="shared" si="2"/>
        <v>1.1762295860654053</v>
      </c>
      <c r="F41" s="33">
        <f t="shared" si="3"/>
        <v>0.94032992053722964</v>
      </c>
    </row>
    <row r="42" spans="1:10" x14ac:dyDescent="0.25">
      <c r="A42" s="34" t="s">
        <v>55</v>
      </c>
      <c r="B42" s="35">
        <v>481882.76</v>
      </c>
      <c r="C42" s="35">
        <v>604368.56000000006</v>
      </c>
      <c r="D42" s="35">
        <v>568305.84</v>
      </c>
      <c r="E42" s="36">
        <f t="shared" si="2"/>
        <v>1.1793446190106489</v>
      </c>
      <c r="F42" s="36">
        <f t="shared" si="3"/>
        <v>0.94032992053722964</v>
      </c>
      <c r="I42" s="65"/>
      <c r="J42" s="65"/>
    </row>
    <row r="43" spans="1:10" x14ac:dyDescent="0.25">
      <c r="A43" s="34" t="s">
        <v>186</v>
      </c>
      <c r="B43" s="35">
        <v>1276.18</v>
      </c>
      <c r="C43" s="35"/>
      <c r="D43" s="35"/>
      <c r="E43" s="36"/>
      <c r="F43" s="36"/>
      <c r="I43" s="65"/>
      <c r="J43" s="65"/>
    </row>
    <row r="44" spans="1:10" x14ac:dyDescent="0.25">
      <c r="A44" s="31" t="s">
        <v>56</v>
      </c>
      <c r="B44" s="32">
        <f>SUBTOTAL(9,B45:B45)</f>
        <v>24181.13</v>
      </c>
      <c r="C44" s="32">
        <f>SUBTOTAL(9,C45:C45)</f>
        <v>34064</v>
      </c>
      <c r="D44" s="32">
        <f>SUBTOTAL(9,D45:D45)</f>
        <v>34668.449999999997</v>
      </c>
      <c r="E44" s="33">
        <f t="shared" si="2"/>
        <v>1.4336985078861078</v>
      </c>
      <c r="F44" s="33">
        <f t="shared" si="3"/>
        <v>1.0177445396899951</v>
      </c>
      <c r="I44" s="65"/>
      <c r="J44" s="65"/>
    </row>
    <row r="45" spans="1:10" x14ac:dyDescent="0.25">
      <c r="A45" s="34" t="s">
        <v>57</v>
      </c>
      <c r="B45" s="35">
        <v>24181.13</v>
      </c>
      <c r="C45" s="35">
        <v>34064</v>
      </c>
      <c r="D45" s="35">
        <v>34668.449999999997</v>
      </c>
      <c r="E45" s="36">
        <f t="shared" si="2"/>
        <v>1.4336985078861078</v>
      </c>
      <c r="F45" s="36">
        <f t="shared" si="3"/>
        <v>1.0177445396899951</v>
      </c>
    </row>
    <row r="46" spans="1:10" x14ac:dyDescent="0.25">
      <c r="A46" s="31" t="s">
        <v>58</v>
      </c>
      <c r="B46" s="32">
        <f>SUBTOTAL(9,B47:B47)</f>
        <v>77029.53</v>
      </c>
      <c r="C46" s="32">
        <f>SUBTOTAL(9,C47:C47)</f>
        <v>97641</v>
      </c>
      <c r="D46" s="32">
        <f>SUBTOTAL(9,D47:D47)</f>
        <v>88727.66</v>
      </c>
      <c r="E46" s="33">
        <f t="shared" si="2"/>
        <v>1.1518655248188585</v>
      </c>
      <c r="F46" s="33">
        <f t="shared" si="3"/>
        <v>0.90871314304441786</v>
      </c>
    </row>
    <row r="47" spans="1:10" x14ac:dyDescent="0.25">
      <c r="A47" s="34" t="s">
        <v>59</v>
      </c>
      <c r="B47" s="35">
        <v>77029.53</v>
      </c>
      <c r="C47" s="35">
        <v>97641</v>
      </c>
      <c r="D47" s="35">
        <v>88727.66</v>
      </c>
      <c r="E47" s="36">
        <f t="shared" si="2"/>
        <v>1.1518655248188585</v>
      </c>
      <c r="F47" s="36">
        <f t="shared" si="3"/>
        <v>0.90871314304441786</v>
      </c>
    </row>
    <row r="48" spans="1:10" x14ac:dyDescent="0.25">
      <c r="A48" s="28" t="s">
        <v>60</v>
      </c>
      <c r="B48" s="29">
        <f>SUBTOTAL(9,B50:B77)</f>
        <v>131047.31</v>
      </c>
      <c r="C48" s="29">
        <v>223148.24</v>
      </c>
      <c r="D48" s="29">
        <f>SUBTOTAL(9,D50:D77)</f>
        <v>161003.20000000004</v>
      </c>
      <c r="E48" s="30">
        <f t="shared" si="2"/>
        <v>1.228588362477643</v>
      </c>
      <c r="F48" s="30">
        <f t="shared" si="3"/>
        <v>0.72150781919678164</v>
      </c>
    </row>
    <row r="49" spans="1:8" x14ac:dyDescent="0.25">
      <c r="A49" s="31" t="s">
        <v>61</v>
      </c>
      <c r="B49" s="32">
        <f>SUBTOTAL(9,B50:B53)</f>
        <v>14282.720000000001</v>
      </c>
      <c r="C49" s="32">
        <f>SUBTOTAL(9,C50:C53)</f>
        <v>24236</v>
      </c>
      <c r="D49" s="32">
        <f>SUBTOTAL(9,D50:D53)</f>
        <v>20500.86</v>
      </c>
      <c r="E49" s="33">
        <f t="shared" si="2"/>
        <v>1.4353610516764312</v>
      </c>
      <c r="F49" s="33">
        <f t="shared" si="3"/>
        <v>0.84588463442812345</v>
      </c>
    </row>
    <row r="50" spans="1:8" x14ac:dyDescent="0.25">
      <c r="A50" s="34" t="s">
        <v>62</v>
      </c>
      <c r="B50" s="35">
        <v>3193.37</v>
      </c>
      <c r="C50" s="35">
        <v>5500</v>
      </c>
      <c r="D50" s="35">
        <v>5948.4</v>
      </c>
      <c r="E50" s="36">
        <f t="shared" si="2"/>
        <v>1.862734352737077</v>
      </c>
      <c r="F50" s="36">
        <f t="shared" si="3"/>
        <v>1.0815272727272727</v>
      </c>
    </row>
    <row r="51" spans="1:8" x14ac:dyDescent="0.25">
      <c r="A51" s="34" t="s">
        <v>63</v>
      </c>
      <c r="B51" s="35">
        <v>9724.35</v>
      </c>
      <c r="C51" s="35">
        <v>12500</v>
      </c>
      <c r="D51" s="35">
        <v>11818.71</v>
      </c>
      <c r="E51" s="36">
        <f t="shared" si="2"/>
        <v>1.2153727498496043</v>
      </c>
      <c r="F51" s="36">
        <f t="shared" si="3"/>
        <v>0.94549679999999992</v>
      </c>
    </row>
    <row r="52" spans="1:8" x14ac:dyDescent="0.25">
      <c r="A52" s="34" t="s">
        <v>64</v>
      </c>
      <c r="B52" s="35">
        <v>1365</v>
      </c>
      <c r="C52" s="35">
        <v>6236</v>
      </c>
      <c r="D52" s="35">
        <v>2733.75</v>
      </c>
      <c r="E52" s="36">
        <f t="shared" si="2"/>
        <v>2.0027472527472527</v>
      </c>
      <c r="F52" s="36">
        <f t="shared" si="3"/>
        <v>0.43838197562540088</v>
      </c>
    </row>
    <row r="53" spans="1:8" x14ac:dyDescent="0.25">
      <c r="A53" s="34" t="s">
        <v>65</v>
      </c>
      <c r="B53" s="35"/>
      <c r="C53" s="35"/>
      <c r="D53" s="35">
        <v>0</v>
      </c>
      <c r="E53" s="36" t="str">
        <f t="shared" si="2"/>
        <v>-</v>
      </c>
      <c r="F53" s="36" t="str">
        <f t="shared" si="3"/>
        <v>-</v>
      </c>
    </row>
    <row r="54" spans="1:8" x14ac:dyDescent="0.25">
      <c r="A54" s="31" t="s">
        <v>66</v>
      </c>
      <c r="B54" s="32">
        <f>SUBTOTAL(9,B55:B60)</f>
        <v>31612.98</v>
      </c>
      <c r="C54" s="32">
        <f>SUBTOTAL(9,C55:C60)</f>
        <v>58298</v>
      </c>
      <c r="D54" s="32">
        <f>SUBTOTAL(9,D55:D60)</f>
        <v>43680.25</v>
      </c>
      <c r="E54" s="33">
        <f t="shared" si="2"/>
        <v>1.3817188382746581</v>
      </c>
      <c r="F54" s="33">
        <f t="shared" si="3"/>
        <v>0.74925812206250642</v>
      </c>
      <c r="H54" s="65"/>
    </row>
    <row r="55" spans="1:8" x14ac:dyDescent="0.25">
      <c r="A55" s="34" t="s">
        <v>67</v>
      </c>
      <c r="B55" s="35">
        <v>7355.39</v>
      </c>
      <c r="C55" s="35">
        <v>8500</v>
      </c>
      <c r="D55" s="35">
        <v>9142.07</v>
      </c>
      <c r="E55" s="36">
        <f t="shared" si="2"/>
        <v>1.2429075820588711</v>
      </c>
      <c r="F55" s="36">
        <f t="shared" si="3"/>
        <v>1.0755376470588236</v>
      </c>
      <c r="H55" s="65"/>
    </row>
    <row r="56" spans="1:8" x14ac:dyDescent="0.25">
      <c r="A56" s="34" t="s">
        <v>68</v>
      </c>
      <c r="B56" s="35">
        <v>5017.5200000000004</v>
      </c>
      <c r="C56" s="35">
        <v>5000</v>
      </c>
      <c r="D56" s="35">
        <v>137.34</v>
      </c>
      <c r="E56" s="36">
        <f t="shared" si="2"/>
        <v>2.7372088202936906E-2</v>
      </c>
      <c r="F56" s="36">
        <f t="shared" si="3"/>
        <v>2.7467999999999999E-2</v>
      </c>
      <c r="H56" s="65"/>
    </row>
    <row r="57" spans="1:8" x14ac:dyDescent="0.25">
      <c r="A57" s="34" t="s">
        <v>69</v>
      </c>
      <c r="B57" s="35">
        <v>15242.59</v>
      </c>
      <c r="C57" s="35">
        <v>17715</v>
      </c>
      <c r="D57" s="35">
        <v>16820.900000000001</v>
      </c>
      <c r="E57" s="36">
        <f t="shared" si="2"/>
        <v>1.1035460509007984</v>
      </c>
      <c r="F57" s="36">
        <f t="shared" si="3"/>
        <v>0.94952864803838566</v>
      </c>
      <c r="H57" s="65"/>
    </row>
    <row r="58" spans="1:8" x14ac:dyDescent="0.25">
      <c r="A58" s="34" t="s">
        <v>70</v>
      </c>
      <c r="B58" s="35">
        <v>1214.44</v>
      </c>
      <c r="C58" s="35">
        <v>26183</v>
      </c>
      <c r="D58" s="35">
        <v>16674.03</v>
      </c>
      <c r="E58" s="36">
        <f t="shared" si="2"/>
        <v>13.729809624188926</v>
      </c>
      <c r="F58" s="36">
        <f t="shared" si="3"/>
        <v>0.63682656685635708</v>
      </c>
      <c r="H58" s="65"/>
    </row>
    <row r="59" spans="1:8" x14ac:dyDescent="0.25">
      <c r="A59" s="34" t="s">
        <v>71</v>
      </c>
      <c r="B59" s="35">
        <v>2783.04</v>
      </c>
      <c r="C59" s="35">
        <v>700</v>
      </c>
      <c r="D59" s="35">
        <v>905.91</v>
      </c>
      <c r="E59" s="36">
        <f t="shared" si="2"/>
        <v>0.32551095205243186</v>
      </c>
      <c r="F59" s="36">
        <f t="shared" si="3"/>
        <v>1.2941571428571428</v>
      </c>
      <c r="H59" s="65"/>
    </row>
    <row r="60" spans="1:8" x14ac:dyDescent="0.25">
      <c r="A60" s="34" t="s">
        <v>72</v>
      </c>
      <c r="B60" s="35"/>
      <c r="C60" s="35">
        <v>200</v>
      </c>
      <c r="D60" s="35">
        <v>0</v>
      </c>
      <c r="E60" s="36" t="str">
        <f t="shared" si="2"/>
        <v>-</v>
      </c>
      <c r="F60" s="36">
        <f t="shared" si="3"/>
        <v>0</v>
      </c>
      <c r="H60" s="65"/>
    </row>
    <row r="61" spans="1:8" x14ac:dyDescent="0.25">
      <c r="A61" s="31" t="s">
        <v>73</v>
      </c>
      <c r="B61" s="32">
        <f>SUBTOTAL(9,B62:B70)</f>
        <v>78441.960000000006</v>
      </c>
      <c r="C61" s="32">
        <f>SUBTOTAL(9,C62:C70)</f>
        <v>127044.23999999999</v>
      </c>
      <c r="D61" s="32">
        <f>SUBTOTAL(9,D62:D70)</f>
        <v>88768.790000000008</v>
      </c>
      <c r="E61" s="33">
        <f t="shared" si="2"/>
        <v>1.1316493111594865</v>
      </c>
      <c r="F61" s="33">
        <f t="shared" si="3"/>
        <v>0.69872345255479518</v>
      </c>
      <c r="H61" s="65"/>
    </row>
    <row r="62" spans="1:8" x14ac:dyDescent="0.25">
      <c r="A62" s="34" t="s">
        <v>74</v>
      </c>
      <c r="B62" s="35">
        <v>4881.97</v>
      </c>
      <c r="C62" s="35">
        <v>6000</v>
      </c>
      <c r="D62" s="35">
        <v>6629.67</v>
      </c>
      <c r="E62" s="36">
        <f t="shared" si="2"/>
        <v>1.3579907291523707</v>
      </c>
      <c r="F62" s="36">
        <f t="shared" si="3"/>
        <v>1.1049450000000001</v>
      </c>
    </row>
    <row r="63" spans="1:8" x14ac:dyDescent="0.25">
      <c r="A63" s="34" t="s">
        <v>75</v>
      </c>
      <c r="B63" s="35">
        <v>5725.93</v>
      </c>
      <c r="C63" s="35">
        <v>26341.98</v>
      </c>
      <c r="D63" s="35">
        <v>16413.260000000006</v>
      </c>
      <c r="E63" s="36">
        <f t="shared" si="2"/>
        <v>2.8664793317417443</v>
      </c>
      <c r="F63" s="36">
        <f t="shared" si="3"/>
        <v>0.62308376211659133</v>
      </c>
    </row>
    <row r="64" spans="1:8" x14ac:dyDescent="0.25">
      <c r="A64" s="34" t="s">
        <v>76</v>
      </c>
      <c r="B64" s="35">
        <v>1746.22</v>
      </c>
      <c r="C64" s="35">
        <v>700</v>
      </c>
      <c r="D64" s="35">
        <v>228.38</v>
      </c>
      <c r="E64" s="36">
        <f t="shared" si="2"/>
        <v>0.13078535350643103</v>
      </c>
      <c r="F64" s="36">
        <f t="shared" si="3"/>
        <v>0.32625714285714286</v>
      </c>
    </row>
    <row r="65" spans="1:6" x14ac:dyDescent="0.25">
      <c r="A65" s="34" t="s">
        <v>77</v>
      </c>
      <c r="B65" s="35">
        <v>1415.15</v>
      </c>
      <c r="C65" s="35">
        <v>1850</v>
      </c>
      <c r="D65" s="35">
        <v>1846.46</v>
      </c>
      <c r="E65" s="36">
        <f t="shared" si="2"/>
        <v>1.3047804119704625</v>
      </c>
      <c r="F65" s="36">
        <f t="shared" si="3"/>
        <v>0.99808648648648646</v>
      </c>
    </row>
    <row r="66" spans="1:6" x14ac:dyDescent="0.25">
      <c r="A66" s="34" t="s">
        <v>78</v>
      </c>
      <c r="B66" s="35">
        <v>6299.55</v>
      </c>
      <c r="C66" s="35">
        <v>13200</v>
      </c>
      <c r="D66" s="35">
        <v>10972.8</v>
      </c>
      <c r="E66" s="36">
        <f t="shared" si="2"/>
        <v>1.741838702764483</v>
      </c>
      <c r="F66" s="36">
        <f t="shared" si="3"/>
        <v>0.83127272727272716</v>
      </c>
    </row>
    <row r="67" spans="1:6" x14ac:dyDescent="0.25">
      <c r="A67" s="34" t="s">
        <v>79</v>
      </c>
      <c r="B67" s="35">
        <v>1911.24</v>
      </c>
      <c r="C67" s="35">
        <v>160</v>
      </c>
      <c r="D67" s="35">
        <v>160</v>
      </c>
      <c r="E67" s="36">
        <f t="shared" si="2"/>
        <v>8.3715284318034364E-2</v>
      </c>
      <c r="F67" s="36">
        <f t="shared" si="3"/>
        <v>1</v>
      </c>
    </row>
    <row r="68" spans="1:6" x14ac:dyDescent="0.25">
      <c r="A68" s="34" t="s">
        <v>80</v>
      </c>
      <c r="B68" s="35">
        <v>12414.6</v>
      </c>
      <c r="C68" s="35">
        <v>27400</v>
      </c>
      <c r="D68" s="35">
        <v>10320.07</v>
      </c>
      <c r="E68" s="36">
        <f t="shared" si="2"/>
        <v>0.83128493870120657</v>
      </c>
      <c r="F68" s="36">
        <f t="shared" si="3"/>
        <v>0.3766448905109489</v>
      </c>
    </row>
    <row r="69" spans="1:6" x14ac:dyDescent="0.25">
      <c r="A69" s="34" t="s">
        <v>81</v>
      </c>
      <c r="B69" s="35">
        <v>15115.46</v>
      </c>
      <c r="C69" s="35">
        <v>18892.259999999998</v>
      </c>
      <c r="D69" s="35">
        <v>14350.42</v>
      </c>
      <c r="E69" s="36">
        <f t="shared" si="2"/>
        <v>0.94938691908813899</v>
      </c>
      <c r="F69" s="36">
        <f t="shared" si="3"/>
        <v>0.75959255271735626</v>
      </c>
    </row>
    <row r="70" spans="1:6" x14ac:dyDescent="0.25">
      <c r="A70" s="34" t="s">
        <v>82</v>
      </c>
      <c r="B70" s="35">
        <v>28931.84</v>
      </c>
      <c r="C70" s="35">
        <v>32500</v>
      </c>
      <c r="D70" s="35">
        <v>27847.73</v>
      </c>
      <c r="E70" s="36">
        <f t="shared" si="2"/>
        <v>0.9625288263726054</v>
      </c>
      <c r="F70" s="36">
        <f t="shared" si="3"/>
        <v>0.8568532307692307</v>
      </c>
    </row>
    <row r="71" spans="1:6" x14ac:dyDescent="0.25">
      <c r="A71" s="31" t="s">
        <v>83</v>
      </c>
      <c r="B71" s="32">
        <f>SUBTOTAL(9,B72:B72)</f>
        <v>434.64</v>
      </c>
      <c r="C71" s="32">
        <f>SUBTOTAL(9,C72:C72)</f>
        <v>500</v>
      </c>
      <c r="D71" s="32">
        <f>SUBTOTAL(9,D72:D72)</f>
        <v>0</v>
      </c>
      <c r="E71" s="33">
        <f t="shared" si="2"/>
        <v>0</v>
      </c>
      <c r="F71" s="33">
        <f t="shared" si="3"/>
        <v>0</v>
      </c>
    </row>
    <row r="72" spans="1:6" x14ac:dyDescent="0.25">
      <c r="A72" s="34" t="s">
        <v>84</v>
      </c>
      <c r="B72" s="35">
        <v>434.64</v>
      </c>
      <c r="C72" s="35">
        <v>500</v>
      </c>
      <c r="D72" s="35">
        <v>0</v>
      </c>
      <c r="E72" s="36">
        <f t="shared" ref="E72:E97" si="4">IF(B72&lt;&gt;0,D72/B72,"-")</f>
        <v>0</v>
      </c>
      <c r="F72" s="36">
        <f t="shared" ref="F72:F98" si="5">IF(C72&lt;&gt;0,D72/C72,"-")</f>
        <v>0</v>
      </c>
    </row>
    <row r="73" spans="1:6" x14ac:dyDescent="0.25">
      <c r="A73" s="31" t="s">
        <v>85</v>
      </c>
      <c r="B73" s="32">
        <f>SUBTOTAL(9,B74:B77)</f>
        <v>6275.01</v>
      </c>
      <c r="C73" s="32">
        <f>SUBTOTAL(9,C74:C77)</f>
        <v>13070</v>
      </c>
      <c r="D73" s="32">
        <f>SUBTOTAL(9,D74:D77)</f>
        <v>8053.3</v>
      </c>
      <c r="E73" s="33">
        <f t="shared" si="4"/>
        <v>1.2833923770639408</v>
      </c>
      <c r="F73" s="33">
        <f t="shared" si="5"/>
        <v>0.61616679418515685</v>
      </c>
    </row>
    <row r="74" spans="1:6" x14ac:dyDescent="0.25">
      <c r="A74" s="34" t="s">
        <v>86</v>
      </c>
      <c r="B74" s="35">
        <v>1841.94</v>
      </c>
      <c r="C74" s="35">
        <v>4600</v>
      </c>
      <c r="D74" s="35">
        <v>2017.67</v>
      </c>
      <c r="E74" s="36">
        <f t="shared" si="4"/>
        <v>1.0954048448917988</v>
      </c>
      <c r="F74" s="36">
        <f t="shared" si="5"/>
        <v>0.43862391304347825</v>
      </c>
    </row>
    <row r="75" spans="1:6" x14ac:dyDescent="0.25">
      <c r="A75" s="34" t="s">
        <v>87</v>
      </c>
      <c r="B75" s="35">
        <v>3513.9</v>
      </c>
      <c r="C75" s="35">
        <v>4000</v>
      </c>
      <c r="D75" s="35">
        <v>1472.82</v>
      </c>
      <c r="E75" s="36">
        <f t="shared" si="4"/>
        <v>0.41914112524545372</v>
      </c>
      <c r="F75" s="36">
        <f t="shared" si="5"/>
        <v>0.368205</v>
      </c>
    </row>
    <row r="76" spans="1:6" x14ac:dyDescent="0.25">
      <c r="A76" s="34" t="s">
        <v>88</v>
      </c>
      <c r="B76" s="35">
        <v>709.91</v>
      </c>
      <c r="C76" s="35">
        <v>4450</v>
      </c>
      <c r="D76" s="35">
        <v>4557.5600000000004</v>
      </c>
      <c r="E76" s="36">
        <f t="shared" si="4"/>
        <v>6.4199123832598506</v>
      </c>
      <c r="F76" s="36">
        <f t="shared" si="5"/>
        <v>1.0241707865168541</v>
      </c>
    </row>
    <row r="77" spans="1:6" x14ac:dyDescent="0.25">
      <c r="A77" s="34" t="s">
        <v>89</v>
      </c>
      <c r="B77" s="35">
        <v>209.26</v>
      </c>
      <c r="C77" s="35">
        <v>20</v>
      </c>
      <c r="D77" s="35">
        <v>5.25</v>
      </c>
      <c r="E77" s="36">
        <f t="shared" si="4"/>
        <v>2.5088406766701713E-2</v>
      </c>
      <c r="F77" s="36">
        <f t="shared" si="5"/>
        <v>0.26250000000000001</v>
      </c>
    </row>
    <row r="78" spans="1:6" x14ac:dyDescent="0.25">
      <c r="A78" s="28" t="s">
        <v>90</v>
      </c>
      <c r="B78" s="29">
        <f>SUBTOTAL(9,B80:B80)</f>
        <v>744.98</v>
      </c>
      <c r="C78" s="29">
        <v>1000</v>
      </c>
      <c r="D78" s="29">
        <f>SUBTOTAL(9,D80:D80)</f>
        <v>834.93</v>
      </c>
      <c r="E78" s="30">
        <f t="shared" si="4"/>
        <v>1.1207414964160112</v>
      </c>
      <c r="F78" s="30">
        <f t="shared" si="5"/>
        <v>0.83492999999999995</v>
      </c>
    </row>
    <row r="79" spans="1:6" x14ac:dyDescent="0.25">
      <c r="A79" s="31" t="s">
        <v>91</v>
      </c>
      <c r="B79" s="32">
        <f>SUBTOTAL(9,B80:B80)</f>
        <v>744.98</v>
      </c>
      <c r="C79" s="32">
        <f>SUBTOTAL(9,C80:C80)</f>
        <v>1000</v>
      </c>
      <c r="D79" s="32">
        <f>SUBTOTAL(9,D80:D80)</f>
        <v>834.93</v>
      </c>
      <c r="E79" s="33">
        <f t="shared" si="4"/>
        <v>1.1207414964160112</v>
      </c>
      <c r="F79" s="33">
        <f t="shared" si="5"/>
        <v>0.83492999999999995</v>
      </c>
    </row>
    <row r="80" spans="1:6" x14ac:dyDescent="0.25">
      <c r="A80" s="34" t="s">
        <v>92</v>
      </c>
      <c r="B80" s="35">
        <v>744.98</v>
      </c>
      <c r="C80" s="35">
        <v>1000</v>
      </c>
      <c r="D80" s="35">
        <v>834.93</v>
      </c>
      <c r="E80" s="36">
        <f t="shared" si="4"/>
        <v>1.1207414964160112</v>
      </c>
      <c r="F80" s="36">
        <f t="shared" si="5"/>
        <v>0.83492999999999995</v>
      </c>
    </row>
    <row r="81" spans="1:6" x14ac:dyDescent="0.25">
      <c r="A81" s="25" t="s">
        <v>12</v>
      </c>
      <c r="B81" s="26">
        <f>B82+B90+B93</f>
        <v>64956.57</v>
      </c>
      <c r="C81" s="26">
        <v>532288.4</v>
      </c>
      <c r="D81" s="26">
        <f>SUBTOTAL(9,D84:D97)</f>
        <v>460545.03</v>
      </c>
      <c r="E81" s="27">
        <f t="shared" si="4"/>
        <v>7.090045394946193</v>
      </c>
      <c r="F81" s="27">
        <f t="shared" si="5"/>
        <v>0.86521710786859152</v>
      </c>
    </row>
    <row r="82" spans="1:6" x14ac:dyDescent="0.25">
      <c r="A82" s="28" t="s">
        <v>93</v>
      </c>
      <c r="B82" s="29">
        <f>B83+B85</f>
        <v>27206.57</v>
      </c>
      <c r="C82" s="29">
        <v>59988.75</v>
      </c>
      <c r="D82" s="29">
        <f>SUBTOTAL(9,D84:D91)</f>
        <v>63142.15</v>
      </c>
      <c r="E82" s="30">
        <f t="shared" si="4"/>
        <v>2.3208419877992705</v>
      </c>
      <c r="F82" s="30">
        <f t="shared" si="5"/>
        <v>1.0525665228897085</v>
      </c>
    </row>
    <row r="83" spans="1:6" x14ac:dyDescent="0.25">
      <c r="A83" s="31" t="s">
        <v>94</v>
      </c>
      <c r="B83" s="32">
        <f>SUBTOTAL(9,B84:B84)</f>
        <v>17468.75</v>
      </c>
      <c r="C83" s="32">
        <f>SUBTOTAL(9,C84:C84)</f>
        <v>53988.75</v>
      </c>
      <c r="D83" s="32">
        <f>SUBTOTAL(9,D84:D84)</f>
        <v>53988.75</v>
      </c>
      <c r="E83" s="33">
        <f t="shared" si="4"/>
        <v>3.0905903398926653</v>
      </c>
      <c r="F83" s="33">
        <f t="shared" si="5"/>
        <v>1</v>
      </c>
    </row>
    <row r="84" spans="1:6" x14ac:dyDescent="0.25">
      <c r="A84" s="34" t="s">
        <v>95</v>
      </c>
      <c r="B84" s="35">
        <v>17468.75</v>
      </c>
      <c r="C84" s="35">
        <v>53988.75</v>
      </c>
      <c r="D84" s="35">
        <v>53988.75</v>
      </c>
      <c r="E84" s="36">
        <f t="shared" si="4"/>
        <v>3.0905903398926653</v>
      </c>
      <c r="F84" s="36">
        <f t="shared" si="5"/>
        <v>1</v>
      </c>
    </row>
    <row r="85" spans="1:6" x14ac:dyDescent="0.25">
      <c r="A85" s="31" t="s">
        <v>96</v>
      </c>
      <c r="B85" s="32">
        <f>SUBTOTAL(9,B86:B89)</f>
        <v>9737.82</v>
      </c>
      <c r="C85" s="32">
        <f>SUBTOTAL(9,C86:C89)</f>
        <v>6000</v>
      </c>
      <c r="D85" s="32">
        <f>SUBTOTAL(9,D86:D88)</f>
        <v>9153.4</v>
      </c>
      <c r="E85" s="33">
        <f t="shared" si="4"/>
        <v>0.93998451398773031</v>
      </c>
      <c r="F85" s="33">
        <f t="shared" si="5"/>
        <v>1.5255666666666665</v>
      </c>
    </row>
    <row r="86" spans="1:6" x14ac:dyDescent="0.25">
      <c r="A86" s="34" t="s">
        <v>97</v>
      </c>
      <c r="B86" s="35">
        <v>3777.32</v>
      </c>
      <c r="C86" s="35">
        <v>6000</v>
      </c>
      <c r="D86" s="35">
        <v>6674.4</v>
      </c>
      <c r="E86" s="36">
        <f t="shared" si="4"/>
        <v>1.7669670560079631</v>
      </c>
      <c r="F86" s="36">
        <f t="shared" si="5"/>
        <v>1.1123999999999998</v>
      </c>
    </row>
    <row r="87" spans="1:6" x14ac:dyDescent="0.25">
      <c r="A87" s="34" t="s">
        <v>98</v>
      </c>
      <c r="B87" s="35">
        <v>1049.93</v>
      </c>
      <c r="C87" s="35"/>
      <c r="D87" s="35">
        <v>4</v>
      </c>
      <c r="E87" s="36">
        <f t="shared" si="4"/>
        <v>3.8097777947101231E-3</v>
      </c>
      <c r="F87" s="36" t="str">
        <f t="shared" si="5"/>
        <v>-</v>
      </c>
    </row>
    <row r="88" spans="1:6" x14ac:dyDescent="0.25">
      <c r="A88" s="34" t="s">
        <v>99</v>
      </c>
      <c r="B88" s="35">
        <v>0</v>
      </c>
      <c r="C88" s="35"/>
      <c r="D88" s="35">
        <v>2475</v>
      </c>
      <c r="E88" s="36" t="str">
        <f t="shared" si="4"/>
        <v>-</v>
      </c>
      <c r="F88" s="36" t="str">
        <f t="shared" si="5"/>
        <v>-</v>
      </c>
    </row>
    <row r="89" spans="1:6" x14ac:dyDescent="0.25">
      <c r="A89" s="34" t="s">
        <v>187</v>
      </c>
      <c r="B89" s="35">
        <v>4910.57</v>
      </c>
      <c r="C89" s="35"/>
      <c r="D89" s="35"/>
      <c r="E89" s="36"/>
      <c r="F89" s="36"/>
    </row>
    <row r="90" spans="1:6" x14ac:dyDescent="0.25">
      <c r="A90" s="60" t="s">
        <v>188</v>
      </c>
      <c r="B90" s="61">
        <f>SUBTOTAL(9,B91:B91)</f>
        <v>250</v>
      </c>
      <c r="C90" s="61"/>
      <c r="D90" s="61">
        <f>SUBTOTAL(9,D91:D91)</f>
        <v>0</v>
      </c>
      <c r="E90" s="62">
        <f t="shared" si="4"/>
        <v>0</v>
      </c>
      <c r="F90" s="62" t="str">
        <f t="shared" si="5"/>
        <v>-</v>
      </c>
    </row>
    <row r="91" spans="1:6" x14ac:dyDescent="0.25">
      <c r="A91" s="63" t="s">
        <v>189</v>
      </c>
      <c r="B91" s="35">
        <f>B92</f>
        <v>250</v>
      </c>
      <c r="C91" s="35"/>
      <c r="D91" s="35">
        <v>0</v>
      </c>
      <c r="E91" s="36">
        <f t="shared" si="4"/>
        <v>0</v>
      </c>
      <c r="F91" s="36" t="str">
        <f t="shared" si="5"/>
        <v>-</v>
      </c>
    </row>
    <row r="92" spans="1:6" x14ac:dyDescent="0.25">
      <c r="A92" s="57" t="s">
        <v>190</v>
      </c>
      <c r="B92" s="35">
        <v>250</v>
      </c>
      <c r="C92" s="35"/>
      <c r="D92" s="35"/>
      <c r="E92" s="36"/>
      <c r="F92" s="36"/>
    </row>
    <row r="93" spans="1:6" x14ac:dyDescent="0.25">
      <c r="A93" s="28" t="s">
        <v>100</v>
      </c>
      <c r="B93" s="29">
        <f>SUBTOTAL(9,B95:B97)</f>
        <v>37500</v>
      </c>
      <c r="C93" s="29">
        <v>472299.65</v>
      </c>
      <c r="D93" s="29">
        <f>SUBTOTAL(9,D95:D97)</f>
        <v>397402.88</v>
      </c>
      <c r="E93" s="30">
        <f t="shared" si="4"/>
        <v>10.597410133333334</v>
      </c>
      <c r="F93" s="30">
        <f t="shared" si="5"/>
        <v>0.84142107664064536</v>
      </c>
    </row>
    <row r="94" spans="1:6" x14ac:dyDescent="0.25">
      <c r="A94" s="31" t="s">
        <v>101</v>
      </c>
      <c r="B94" s="32">
        <f>SUBTOTAL(9,B95:B95)</f>
        <v>37500</v>
      </c>
      <c r="C94" s="32">
        <f>SUBTOTAL(9,C95:C95)</f>
        <v>432299.65</v>
      </c>
      <c r="D94" s="32">
        <f>SUBTOTAL(9,D95:D95)</f>
        <v>397402.88</v>
      </c>
      <c r="E94" s="33">
        <f t="shared" si="4"/>
        <v>10.597410133333334</v>
      </c>
      <c r="F94" s="33">
        <f t="shared" si="5"/>
        <v>0.91927643244679935</v>
      </c>
    </row>
    <row r="95" spans="1:6" x14ac:dyDescent="0.25">
      <c r="A95" s="34" t="s">
        <v>102</v>
      </c>
      <c r="B95" s="35">
        <v>37500</v>
      </c>
      <c r="C95" s="35">
        <v>432299.65</v>
      </c>
      <c r="D95" s="35">
        <v>397402.88</v>
      </c>
      <c r="E95" s="36">
        <f t="shared" si="4"/>
        <v>10.597410133333334</v>
      </c>
      <c r="F95" s="36">
        <f t="shared" si="5"/>
        <v>0.91927643244679935</v>
      </c>
    </row>
    <row r="96" spans="1:6" x14ac:dyDescent="0.25">
      <c r="A96" s="31" t="s">
        <v>103</v>
      </c>
      <c r="B96" s="32">
        <f>SUBTOTAL(9,B97:B97)</f>
        <v>0</v>
      </c>
      <c r="C96" s="32"/>
      <c r="D96" s="32">
        <f>SUBTOTAL(9,D97:D97)</f>
        <v>0</v>
      </c>
      <c r="E96" s="33" t="str">
        <f t="shared" si="4"/>
        <v>-</v>
      </c>
      <c r="F96" s="33" t="str">
        <f t="shared" si="5"/>
        <v>-</v>
      </c>
    </row>
    <row r="97" spans="1:6" x14ac:dyDescent="0.25">
      <c r="A97" s="34" t="s">
        <v>104</v>
      </c>
      <c r="B97" s="35">
        <v>0</v>
      </c>
      <c r="C97" s="35">
        <v>40000</v>
      </c>
      <c r="D97" s="35">
        <v>0</v>
      </c>
      <c r="E97" s="36" t="str">
        <f t="shared" si="4"/>
        <v>-</v>
      </c>
      <c r="F97" s="36">
        <f t="shared" si="5"/>
        <v>0</v>
      </c>
    </row>
    <row r="98" spans="1:6" ht="20.100000000000001" customHeight="1" x14ac:dyDescent="0.25">
      <c r="A98" s="37" t="s">
        <v>51</v>
      </c>
      <c r="B98" s="38">
        <f>B39+B81</f>
        <v>781118.45999999985</v>
      </c>
      <c r="C98" s="38">
        <v>1492510.2000000002</v>
      </c>
      <c r="D98" s="38">
        <f>IFERROR(SUBTOTAL(9,D42:D97),0)</f>
        <v>1314085.1100000001</v>
      </c>
      <c r="E98" s="39">
        <f>IF(B98&lt;&gt;0,D98/B98,"-")</f>
        <v>1.6823121937228322</v>
      </c>
      <c r="F98" s="39">
        <f t="shared" si="5"/>
        <v>0.88045301800952513</v>
      </c>
    </row>
    <row r="99" spans="1:6" x14ac:dyDescent="0.25">
      <c r="E99" s="11"/>
      <c r="F99" s="11"/>
    </row>
    <row r="100" spans="1:6" x14ac:dyDescent="0.25">
      <c r="C100" s="24"/>
    </row>
    <row r="105" spans="1:6" s="6" customFormat="1" ht="24.95" customHeight="1" x14ac:dyDescent="0.3">
      <c r="A105" s="78" t="s">
        <v>105</v>
      </c>
      <c r="B105" s="78"/>
      <c r="C105" s="78"/>
      <c r="D105" s="78"/>
      <c r="E105" s="78"/>
      <c r="F105" s="78"/>
    </row>
    <row r="106" spans="1:6" s="7" customFormat="1" ht="24.95" customHeight="1" x14ac:dyDescent="0.25">
      <c r="A106" s="8" t="s">
        <v>25</v>
      </c>
      <c r="B106" s="9"/>
      <c r="C106" s="9"/>
      <c r="D106" s="9"/>
      <c r="E106" s="9"/>
      <c r="F106" s="9"/>
    </row>
    <row r="107" spans="1:6" ht="57.6" customHeight="1" x14ac:dyDescent="0.25">
      <c r="A107" s="10" t="s">
        <v>26</v>
      </c>
      <c r="B107" s="56" t="s">
        <v>183</v>
      </c>
      <c r="C107" s="10" t="s">
        <v>6</v>
      </c>
      <c r="D107" s="10" t="s">
        <v>27</v>
      </c>
      <c r="E107" s="10" t="s">
        <v>28</v>
      </c>
      <c r="F107" s="10" t="s">
        <v>29</v>
      </c>
    </row>
    <row r="108" spans="1:6" s="11" customFormat="1" ht="15.95" customHeight="1" x14ac:dyDescent="0.25">
      <c r="A108" s="12" t="s">
        <v>7</v>
      </c>
      <c r="B108" s="12">
        <f>COLUMN()</f>
        <v>2</v>
      </c>
      <c r="C108" s="12">
        <f>COLUMN()</f>
        <v>3</v>
      </c>
      <c r="D108" s="12">
        <f>COLUMN()</f>
        <v>4</v>
      </c>
      <c r="E108" s="12" t="str">
        <f>_xlfn.CONCAT(TEXT(COLUMN(),"@")," (",TEXT(D108,"@")," / ",TEXT(B108,"@"),")")</f>
        <v>5 (4 / 2)</v>
      </c>
      <c r="F108" s="12" t="str">
        <f>_xlfn.CONCAT(TEXT(COLUMN(),"@")," (",TEXT(D108,"@")," / ",TEXT(C108,"@"),")")</f>
        <v>6 (4 / 3)</v>
      </c>
    </row>
    <row r="109" spans="1:6" x14ac:dyDescent="0.25">
      <c r="A109" s="25" t="s">
        <v>106</v>
      </c>
      <c r="B109" s="26">
        <f>SUBTOTAL(9,B110:B110)</f>
        <v>700128.16</v>
      </c>
      <c r="C109" s="26">
        <f>SUBTOTAL(9,C110:C110)</f>
        <v>979526.71</v>
      </c>
      <c r="D109" s="26">
        <f>SUBTOTAL(9,D110:D110)</f>
        <v>835399.18</v>
      </c>
      <c r="E109" s="27">
        <f t="shared" ref="E109:E115" si="6">IF(B109&lt;&gt;0,D109/B109,"-")</f>
        <v>1.1932089404888384</v>
      </c>
      <c r="F109" s="27">
        <f t="shared" ref="F109:F115" si="7">IF(C109&lt;&gt;0,D109/C109,"-")</f>
        <v>0.85286003073872285</v>
      </c>
    </row>
    <row r="110" spans="1:6" x14ac:dyDescent="0.25">
      <c r="A110" s="34" t="s">
        <v>107</v>
      </c>
      <c r="B110" s="35">
        <v>700128.16</v>
      </c>
      <c r="C110" s="35">
        <v>979526.71</v>
      </c>
      <c r="D110" s="35">
        <v>835399.18</v>
      </c>
      <c r="E110" s="36">
        <f t="shared" si="6"/>
        <v>1.1932089404888384</v>
      </c>
      <c r="F110" s="36">
        <f t="shared" si="7"/>
        <v>0.85286003073872285</v>
      </c>
    </row>
    <row r="111" spans="1:6" x14ac:dyDescent="0.25">
      <c r="A111" s="25" t="s">
        <v>108</v>
      </c>
      <c r="B111" s="26">
        <f>SUBTOTAL(9,B112:B112)</f>
        <v>16708.599999999999</v>
      </c>
      <c r="C111" s="26">
        <f>SUBTOTAL(9,C112:C112)</f>
        <v>25622</v>
      </c>
      <c r="D111" s="26">
        <f>SUBTOTAL(9,D112:D112)</f>
        <v>28586.54</v>
      </c>
      <c r="E111" s="27">
        <f t="shared" si="6"/>
        <v>1.7108878062794013</v>
      </c>
      <c r="F111" s="27">
        <f t="shared" si="7"/>
        <v>1.1157029115603778</v>
      </c>
    </row>
    <row r="112" spans="1:6" x14ac:dyDescent="0.25">
      <c r="A112" s="34" t="s">
        <v>109</v>
      </c>
      <c r="B112" s="35">
        <v>16708.599999999999</v>
      </c>
      <c r="C112" s="35">
        <v>25622</v>
      </c>
      <c r="D112" s="35">
        <v>28586.54</v>
      </c>
      <c r="E112" s="36">
        <f t="shared" si="6"/>
        <v>1.7108878062794013</v>
      </c>
      <c r="F112" s="36">
        <f t="shared" si="7"/>
        <v>1.1157029115603778</v>
      </c>
    </row>
    <row r="113" spans="1:6" x14ac:dyDescent="0.25">
      <c r="A113" s="25" t="s">
        <v>110</v>
      </c>
      <c r="B113" s="26">
        <f>SUBTOTAL(9,B114:B114)</f>
        <v>40134.160000000003</v>
      </c>
      <c r="C113" s="26">
        <f>SUBTOTAL(9,C114:C114)</f>
        <v>448169.69</v>
      </c>
      <c r="D113" s="26">
        <f>SUBTOTAL(9,D114:D114)</f>
        <v>448669.69</v>
      </c>
      <c r="E113" s="27">
        <f t="shared" si="6"/>
        <v>11.179247055376267</v>
      </c>
      <c r="F113" s="27">
        <f t="shared" si="7"/>
        <v>1.0011156488516659</v>
      </c>
    </row>
    <row r="114" spans="1:6" x14ac:dyDescent="0.25">
      <c r="A114" s="34" t="s">
        <v>111</v>
      </c>
      <c r="B114" s="35">
        <v>40134.160000000003</v>
      </c>
      <c r="C114" s="35">
        <v>448169.69</v>
      </c>
      <c r="D114" s="35">
        <v>448669.69</v>
      </c>
      <c r="E114" s="36">
        <f t="shared" si="6"/>
        <v>11.179247055376267</v>
      </c>
      <c r="F114" s="36">
        <f t="shared" si="7"/>
        <v>1.0011156488516659</v>
      </c>
    </row>
    <row r="115" spans="1:6" ht="20.100000000000001" customHeight="1" x14ac:dyDescent="0.25">
      <c r="A115" s="37" t="s">
        <v>51</v>
      </c>
      <c r="B115" s="38">
        <f>IFERROR(SUBTOTAL(9,B110:B114),0)</f>
        <v>756970.92</v>
      </c>
      <c r="C115" s="38">
        <f>IFERROR(SUBTOTAL(9,C110:C114),0)</f>
        <v>1453318.4</v>
      </c>
      <c r="D115" s="38">
        <f>IFERROR(SUBTOTAL(9,D110:D114),0)</f>
        <v>1312655.4100000001</v>
      </c>
      <c r="E115" s="39">
        <f t="shared" si="6"/>
        <v>1.7340896133764294</v>
      </c>
      <c r="F115" s="39">
        <f t="shared" si="7"/>
        <v>0.90321254447752142</v>
      </c>
    </row>
    <row r="116" spans="1:6" x14ac:dyDescent="0.25">
      <c r="A116" s="11"/>
      <c r="B116" s="11"/>
      <c r="C116" s="11"/>
      <c r="D116" s="11"/>
      <c r="E116" s="11"/>
      <c r="F116" s="11"/>
    </row>
    <row r="117" spans="1:6" x14ac:dyDescent="0.25">
      <c r="A117" s="11"/>
      <c r="B117" s="11"/>
      <c r="C117" s="11"/>
      <c r="D117" s="11"/>
      <c r="E117" s="11"/>
      <c r="F117" s="11"/>
    </row>
    <row r="118" spans="1:6" x14ac:dyDescent="0.25">
      <c r="A118" s="11"/>
      <c r="B118" s="11"/>
      <c r="C118" s="11"/>
      <c r="D118" s="11"/>
      <c r="E118" s="11"/>
      <c r="F118" s="11"/>
    </row>
    <row r="119" spans="1:6" s="7" customFormat="1" ht="24.95" customHeight="1" x14ac:dyDescent="0.25">
      <c r="A119" s="8" t="s">
        <v>52</v>
      </c>
      <c r="B119" s="9"/>
      <c r="C119" s="9"/>
      <c r="D119" s="9"/>
      <c r="E119" s="9"/>
      <c r="F119" s="9"/>
    </row>
    <row r="120" spans="1:6" ht="57.6" customHeight="1" x14ac:dyDescent="0.25">
      <c r="A120" s="40" t="s">
        <v>26</v>
      </c>
      <c r="B120" s="56" t="s">
        <v>183</v>
      </c>
      <c r="C120" s="10" t="s">
        <v>6</v>
      </c>
      <c r="D120" s="10" t="s">
        <v>27</v>
      </c>
      <c r="E120" s="10" t="s">
        <v>28</v>
      </c>
      <c r="F120" s="10" t="s">
        <v>29</v>
      </c>
    </row>
    <row r="121" spans="1:6" s="11" customFormat="1" ht="15.95" customHeight="1" x14ac:dyDescent="0.25">
      <c r="A121" s="12" t="s">
        <v>7</v>
      </c>
      <c r="B121" s="12">
        <f>COLUMN()</f>
        <v>2</v>
      </c>
      <c r="C121" s="12">
        <f>COLUMN()</f>
        <v>3</v>
      </c>
      <c r="D121" s="12">
        <f>COLUMN()</f>
        <v>4</v>
      </c>
      <c r="E121" s="12" t="str">
        <f>_xlfn.CONCAT(TEXT(COLUMN(),"@")," (",TEXT(D121,"@")," / ",TEXT(B121,"@"),")")</f>
        <v>5 (4 / 2)</v>
      </c>
      <c r="F121" s="12" t="str">
        <f>_xlfn.CONCAT(TEXT(COLUMN(),"@")," (",TEXT(D121,"@")," / ",TEXT(C121,"@"),")")</f>
        <v>6 (4 / 3)</v>
      </c>
    </row>
    <row r="122" spans="1:6" x14ac:dyDescent="0.25">
      <c r="A122" s="25" t="s">
        <v>106</v>
      </c>
      <c r="B122" s="26">
        <f>SUBTOTAL(9,B123:B123)</f>
        <v>700110.26</v>
      </c>
      <c r="C122" s="26">
        <f>SUBTOTAL(9,C123:C123)</f>
        <v>979526.71</v>
      </c>
      <c r="D122" s="26">
        <f>SUBTOTAL(9,D123:D123)</f>
        <v>834308.98000000021</v>
      </c>
      <c r="E122" s="27">
        <f t="shared" ref="E122:E127" si="8">IF(B122&lt;&gt;0,D122/B122,"-")</f>
        <v>1.1916822644478888</v>
      </c>
      <c r="F122" s="27">
        <f t="shared" ref="F122:F128" si="9">IF(C122&lt;&gt;0,D122/C122,"-")</f>
        <v>0.85174704424343906</v>
      </c>
    </row>
    <row r="123" spans="1:6" x14ac:dyDescent="0.25">
      <c r="A123" s="34" t="s">
        <v>107</v>
      </c>
      <c r="B123" s="35">
        <v>700110.26</v>
      </c>
      <c r="C123" s="35">
        <v>979526.71</v>
      </c>
      <c r="D123" s="35">
        <v>834308.98000000021</v>
      </c>
      <c r="E123" s="36">
        <f t="shared" si="8"/>
        <v>1.1916822644478888</v>
      </c>
      <c r="F123" s="36">
        <f t="shared" si="9"/>
        <v>0.85174704424343906</v>
      </c>
    </row>
    <row r="124" spans="1:6" x14ac:dyDescent="0.25">
      <c r="A124" s="25" t="s">
        <v>108</v>
      </c>
      <c r="B124" s="26">
        <f>SUBTOTAL(9,B125:B125)</f>
        <v>56353.63</v>
      </c>
      <c r="C124" s="26">
        <f>SUBTOTAL(9,C125:C125)</f>
        <v>48385.49</v>
      </c>
      <c r="D124" s="26">
        <f>SUBTOTAL(9,D125:D125)</f>
        <v>17764.620000000003</v>
      </c>
      <c r="E124" s="27">
        <f t="shared" si="8"/>
        <v>0.3152347062647074</v>
      </c>
      <c r="F124" s="27">
        <f t="shared" si="9"/>
        <v>0.36714767175035334</v>
      </c>
    </row>
    <row r="125" spans="1:6" x14ac:dyDescent="0.25">
      <c r="A125" s="34" t="s">
        <v>109</v>
      </c>
      <c r="B125" s="35">
        <v>56353.63</v>
      </c>
      <c r="C125" s="35">
        <v>48385.49</v>
      </c>
      <c r="D125" s="35">
        <v>17764.620000000003</v>
      </c>
      <c r="E125" s="36">
        <f t="shared" si="8"/>
        <v>0.3152347062647074</v>
      </c>
      <c r="F125" s="36">
        <f t="shared" si="9"/>
        <v>0.36714767175035334</v>
      </c>
    </row>
    <row r="126" spans="1:6" x14ac:dyDescent="0.25">
      <c r="A126" s="25" t="s">
        <v>110</v>
      </c>
      <c r="B126" s="26">
        <f>SUBTOTAL(9,B127:B127)</f>
        <v>24654.57</v>
      </c>
      <c r="C126" s="26">
        <f>SUBTOTAL(9,C127:C127)</f>
        <v>464598</v>
      </c>
      <c r="D126" s="26">
        <f>SUBTOTAL(9,D127:D127)</f>
        <v>462011.51</v>
      </c>
      <c r="E126" s="27">
        <f t="shared" si="8"/>
        <v>18.739386247661184</v>
      </c>
      <c r="F126" s="27">
        <f t="shared" si="9"/>
        <v>0.99443284301697388</v>
      </c>
    </row>
    <row r="127" spans="1:6" x14ac:dyDescent="0.25">
      <c r="A127" s="34" t="s">
        <v>111</v>
      </c>
      <c r="B127" s="35">
        <v>24654.57</v>
      </c>
      <c r="C127" s="35">
        <v>464598</v>
      </c>
      <c r="D127" s="35">
        <v>462011.51</v>
      </c>
      <c r="E127" s="36">
        <f t="shared" si="8"/>
        <v>18.739386247661184</v>
      </c>
      <c r="F127" s="36">
        <f t="shared" si="9"/>
        <v>0.99443284301697388</v>
      </c>
    </row>
    <row r="128" spans="1:6" ht="20.100000000000001" customHeight="1" x14ac:dyDescent="0.25">
      <c r="A128" s="37" t="s">
        <v>51</v>
      </c>
      <c r="B128" s="38">
        <f>IFERROR(SUBTOTAL(9,B123:B127),0)</f>
        <v>781118.46</v>
      </c>
      <c r="C128" s="38">
        <f>IFERROR(SUBTOTAL(9,C123:C127),0)</f>
        <v>1492510.2</v>
      </c>
      <c r="D128" s="38">
        <f>IFERROR(SUBTOTAL(9,D123:D127),0)</f>
        <v>1314085.1100000003</v>
      </c>
      <c r="E128" s="39">
        <f>IF(B128&lt;&gt;0,D128/B128,"-")</f>
        <v>1.6823121937228322</v>
      </c>
      <c r="F128" s="39">
        <f t="shared" si="9"/>
        <v>0.88045301800952547</v>
      </c>
    </row>
    <row r="129" spans="1:6" x14ac:dyDescent="0.25">
      <c r="E129" s="11"/>
      <c r="F129" s="11"/>
    </row>
    <row r="130" spans="1:6" x14ac:dyDescent="0.25">
      <c r="E130" s="11"/>
      <c r="F130" s="11"/>
    </row>
    <row r="131" spans="1:6" x14ac:dyDescent="0.25">
      <c r="E131" s="11"/>
      <c r="F131" s="11"/>
    </row>
    <row r="132" spans="1:6" x14ac:dyDescent="0.25">
      <c r="C132" s="24"/>
    </row>
    <row r="140" spans="1:6" s="6" customFormat="1" ht="24.95" customHeight="1" x14ac:dyDescent="0.3">
      <c r="A140" s="78" t="s">
        <v>112</v>
      </c>
      <c r="B140" s="78"/>
      <c r="C140" s="78"/>
      <c r="D140" s="78"/>
      <c r="E140" s="78"/>
      <c r="F140" s="78"/>
    </row>
    <row r="141" spans="1:6" s="7" customFormat="1" ht="24.95" customHeight="1" x14ac:dyDescent="0.25">
      <c r="A141" s="8" t="s">
        <v>52</v>
      </c>
      <c r="B141" s="9"/>
      <c r="C141" s="9"/>
      <c r="D141" s="9"/>
      <c r="E141" s="9"/>
      <c r="F141" s="9"/>
    </row>
    <row r="142" spans="1:6" ht="57.6" customHeight="1" x14ac:dyDescent="0.25">
      <c r="A142" s="10" t="s">
        <v>26</v>
      </c>
      <c r="B142" s="56" t="s">
        <v>183</v>
      </c>
      <c r="C142" s="10" t="s">
        <v>6</v>
      </c>
      <c r="D142" s="10" t="s">
        <v>27</v>
      </c>
      <c r="E142" s="10" t="s">
        <v>28</v>
      </c>
      <c r="F142" s="10" t="s">
        <v>29</v>
      </c>
    </row>
    <row r="143" spans="1:6" s="11" customFormat="1" ht="15.95" customHeight="1" x14ac:dyDescent="0.25">
      <c r="A143" s="12" t="s">
        <v>7</v>
      </c>
      <c r="B143" s="12">
        <f>COLUMN()</f>
        <v>2</v>
      </c>
      <c r="C143" s="12">
        <f>COLUMN()</f>
        <v>3</v>
      </c>
      <c r="D143" s="12">
        <f>COLUMN()</f>
        <v>4</v>
      </c>
      <c r="E143" s="12" t="str">
        <f>_xlfn.CONCAT(TEXT(COLUMN(),"@")," (",TEXT(D143,"@")," / ",TEXT(B143,"@"),")")</f>
        <v>5 (4 / 2)</v>
      </c>
      <c r="F143" s="12" t="str">
        <f>_xlfn.CONCAT(TEXT(COLUMN(),"@")," (",TEXT(D143,"@")," / ",TEXT(C143,"@"),")")</f>
        <v>6 (4 / 3)</v>
      </c>
    </row>
    <row r="144" spans="1:6" x14ac:dyDescent="0.25">
      <c r="A144" s="25" t="s">
        <v>113</v>
      </c>
      <c r="B144" s="26">
        <f>SUBTOTAL(9,B145:B145)</f>
        <v>781118.46</v>
      </c>
      <c r="C144" s="26">
        <f>SUBTOTAL(9,C145:C145)</f>
        <v>1492510.2</v>
      </c>
      <c r="D144" s="26">
        <f>SUBTOTAL(9,D145:D145)</f>
        <v>1314085.1100000003</v>
      </c>
      <c r="E144" s="27">
        <f>IF(B144&lt;&gt;0,D144/B144,"-")</f>
        <v>1.6823121937228322</v>
      </c>
      <c r="F144" s="27">
        <f>IF(C144&lt;&gt;0,D144/C144,"-")</f>
        <v>0.88045301800952547</v>
      </c>
    </row>
    <row r="145" spans="1:6" x14ac:dyDescent="0.25">
      <c r="A145" s="34" t="s">
        <v>114</v>
      </c>
      <c r="B145" s="35">
        <v>781118.46</v>
      </c>
      <c r="C145" s="35">
        <v>1492510.2</v>
      </c>
      <c r="D145" s="35">
        <v>1314085.1100000003</v>
      </c>
      <c r="E145" s="36">
        <f>IF(B145&lt;&gt;0,D145/B145,"-")</f>
        <v>1.6823121937228322</v>
      </c>
      <c r="F145" s="36">
        <f>IF(C145&lt;&gt;0,D145/C145,"-")</f>
        <v>0.88045301800952547</v>
      </c>
    </row>
    <row r="146" spans="1:6" ht="20.100000000000001" customHeight="1" x14ac:dyDescent="0.25">
      <c r="A146" s="37" t="s">
        <v>51</v>
      </c>
      <c r="B146" s="38">
        <f>IFERROR(SUBTOTAL(9,B145:B145),0)</f>
        <v>781118.46</v>
      </c>
      <c r="C146" s="38">
        <f>IFERROR(SUBTOTAL(9,C145:C145),0)</f>
        <v>1492510.2</v>
      </c>
      <c r="D146" s="38">
        <f>IFERROR(SUBTOTAL(9,D145:D145),0)</f>
        <v>1314085.1100000003</v>
      </c>
      <c r="E146" s="39">
        <f>IF(B146&lt;&gt;0,D146/B146,"-")</f>
        <v>1.6823121937228322</v>
      </c>
      <c r="F146" s="39">
        <f>IF(C146&lt;&gt;0,D146/C146,"-")</f>
        <v>0.88045301800952547</v>
      </c>
    </row>
    <row r="147" spans="1:6" x14ac:dyDescent="0.25">
      <c r="A147" s="11"/>
      <c r="B147" s="11"/>
      <c r="C147" s="11"/>
      <c r="D147" s="11"/>
      <c r="E147" s="11"/>
      <c r="F147" s="11"/>
    </row>
    <row r="148" spans="1:6" x14ac:dyDescent="0.25">
      <c r="A148" s="11"/>
      <c r="B148" s="11"/>
      <c r="C148" s="11"/>
      <c r="D148" s="11"/>
      <c r="E148" s="11"/>
      <c r="F148" s="11"/>
    </row>
    <row r="149" spans="1:6" x14ac:dyDescent="0.25">
      <c r="C149" s="24"/>
    </row>
  </sheetData>
  <mergeCells count="5">
    <mergeCell ref="A2:F2"/>
    <mergeCell ref="A3:F3"/>
    <mergeCell ref="A1:F1"/>
    <mergeCell ref="A105:F105"/>
    <mergeCell ref="A140:F140"/>
  </mergeCells>
  <pageMargins left="0.39370078740157499" right="0.39370078740157499" top="0.39370078740157499" bottom="0.39370078740157499" header="0.23622047244094499" footer="0.23622047244094499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zoomScaleNormal="100" workbookViewId="0">
      <pane ySplit="6" topLeftCell="A17" activePane="bottomLeft" state="frozen"/>
      <selection pane="bottomLeft" activeCell="B28" sqref="B28:D28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78" t="s">
        <v>2</v>
      </c>
      <c r="B1" s="78"/>
      <c r="C1" s="78"/>
      <c r="D1" s="78"/>
      <c r="E1" s="78"/>
      <c r="F1" s="78"/>
    </row>
    <row r="2" spans="1:6" s="5" customFormat="1" ht="30" customHeight="1" x14ac:dyDescent="0.25">
      <c r="A2" s="78" t="s">
        <v>115</v>
      </c>
      <c r="B2" s="78"/>
      <c r="C2" s="78"/>
      <c r="D2" s="78"/>
      <c r="E2" s="78"/>
      <c r="F2" s="78"/>
    </row>
    <row r="3" spans="1:6" s="6" customFormat="1" ht="24.95" customHeight="1" x14ac:dyDescent="0.3">
      <c r="A3" s="78" t="s">
        <v>116</v>
      </c>
      <c r="B3" s="78"/>
      <c r="C3" s="78"/>
      <c r="D3" s="78"/>
      <c r="E3" s="78"/>
      <c r="F3" s="78"/>
    </row>
    <row r="4" spans="1:6" s="7" customFormat="1" ht="24.95" customHeight="1" x14ac:dyDescent="0.25">
      <c r="A4" s="8" t="s">
        <v>117</v>
      </c>
      <c r="B4" s="9"/>
      <c r="C4" s="9"/>
      <c r="D4" s="9"/>
      <c r="E4" s="9"/>
      <c r="F4" s="9"/>
    </row>
    <row r="5" spans="1:6" ht="57.6" customHeight="1" x14ac:dyDescent="0.25">
      <c r="A5" s="10" t="s">
        <v>26</v>
      </c>
      <c r="B5" s="56" t="s">
        <v>183</v>
      </c>
      <c r="C5" s="10" t="s">
        <v>6</v>
      </c>
      <c r="D5" s="10" t="s">
        <v>27</v>
      </c>
      <c r="E5" s="10" t="s">
        <v>28</v>
      </c>
      <c r="F5" s="10" t="s">
        <v>29</v>
      </c>
    </row>
    <row r="6" spans="1:6" s="11" customFormat="1" ht="15.95" customHeight="1" x14ac:dyDescent="0.25">
      <c r="A6" s="12" t="s">
        <v>7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ht="20.100000000000001" customHeight="1" x14ac:dyDescent="0.25">
      <c r="A7" s="37" t="s">
        <v>51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str">
        <f>IF(C7&lt;&gt;0,D7/C7,"-")</f>
        <v>-</v>
      </c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s="7" customFormat="1" ht="24.95" customHeight="1" x14ac:dyDescent="0.25">
      <c r="A10" s="8" t="s">
        <v>118</v>
      </c>
      <c r="B10" s="9"/>
      <c r="C10" s="9"/>
      <c r="D10" s="9"/>
      <c r="E10" s="9"/>
      <c r="F10" s="9"/>
    </row>
    <row r="11" spans="1:6" ht="57.6" customHeight="1" x14ac:dyDescent="0.25">
      <c r="A11" s="40" t="s">
        <v>26</v>
      </c>
      <c r="B11" s="56" t="s">
        <v>183</v>
      </c>
      <c r="C11" s="10" t="s">
        <v>6</v>
      </c>
      <c r="D11" s="10" t="s">
        <v>27</v>
      </c>
      <c r="E11" s="10" t="s">
        <v>28</v>
      </c>
      <c r="F11" s="10" t="s">
        <v>29</v>
      </c>
    </row>
    <row r="12" spans="1:6" s="11" customFormat="1" ht="15.95" customHeight="1" x14ac:dyDescent="0.25">
      <c r="A12" s="12" t="s">
        <v>7</v>
      </c>
      <c r="B12" s="12">
        <f>COLUMN()</f>
        <v>2</v>
      </c>
      <c r="C12" s="12">
        <v>3</v>
      </c>
      <c r="D12" s="12">
        <f>COLUMN()</f>
        <v>4</v>
      </c>
      <c r="E12" s="12" t="str">
        <f>_xlfn.CONCAT(TEXT(COLUMN(),"@")," (",TEXT(D12,"@")," / ",TEXT(B12,"@"),")")</f>
        <v>5 (4 / 2)</v>
      </c>
      <c r="F12" s="12" t="str">
        <f>_xlfn.CONCAT(TEXT(COLUMN(),"@")," (",TEXT(D12,"@")," / ",TEXT(C12,"@"),")")</f>
        <v>6 (4 / 3)</v>
      </c>
    </row>
    <row r="13" spans="1:6" ht="20.100000000000001" customHeight="1" x14ac:dyDescent="0.25">
      <c r="A13" s="37" t="s">
        <v>51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IF(B13&lt;&gt;0,D13/D13,"-")</f>
        <v>-</v>
      </c>
      <c r="F13" s="39" t="str">
        <f>IF(C13&lt;&gt;0,D13/C13,"-")</f>
        <v>-</v>
      </c>
    </row>
    <row r="14" spans="1:6" x14ac:dyDescent="0.25">
      <c r="E14" s="11"/>
      <c r="F14" s="11"/>
    </row>
    <row r="15" spans="1:6" x14ac:dyDescent="0.25">
      <c r="C15" s="24"/>
    </row>
    <row r="20" spans="1:6" s="6" customFormat="1" ht="24.95" customHeight="1" x14ac:dyDescent="0.3">
      <c r="A20" s="78" t="s">
        <v>119</v>
      </c>
      <c r="B20" s="78"/>
      <c r="C20" s="78"/>
      <c r="D20" s="78"/>
      <c r="E20" s="78"/>
      <c r="F20" s="78"/>
    </row>
    <row r="21" spans="1:6" s="7" customFormat="1" ht="24.95" customHeight="1" x14ac:dyDescent="0.25">
      <c r="A21" s="8" t="s">
        <v>117</v>
      </c>
      <c r="B21" s="9"/>
      <c r="C21" s="9"/>
      <c r="D21" s="9"/>
      <c r="E21" s="9"/>
      <c r="F21" s="9"/>
    </row>
    <row r="22" spans="1:6" ht="57.6" customHeight="1" x14ac:dyDescent="0.25">
      <c r="A22" s="10" t="s">
        <v>26</v>
      </c>
      <c r="B22" s="56" t="s">
        <v>183</v>
      </c>
      <c r="C22" s="10" t="s">
        <v>6</v>
      </c>
      <c r="D22" s="10" t="s">
        <v>27</v>
      </c>
      <c r="E22" s="10" t="s">
        <v>28</v>
      </c>
      <c r="F22" s="10" t="s">
        <v>29</v>
      </c>
    </row>
    <row r="23" spans="1:6" s="11" customFormat="1" ht="15.95" customHeight="1" x14ac:dyDescent="0.25">
      <c r="A23" s="12" t="s">
        <v>7</v>
      </c>
      <c r="B23" s="12">
        <f>COLUMN()</f>
        <v>2</v>
      </c>
      <c r="C23" s="12">
        <f>COLUMN()</f>
        <v>3</v>
      </c>
      <c r="D23" s="12">
        <f>COLUMN()</f>
        <v>4</v>
      </c>
      <c r="E23" s="12" t="str">
        <f>_xlfn.CONCAT(TEXT(COLUMN(),"@")," (",TEXT(D23,"@")," / ",TEXT(B23,"@"),")")</f>
        <v>5 (4 / 2)</v>
      </c>
      <c r="F23" s="12" t="str">
        <f>_xlfn.CONCAT(TEXT(COLUMN(),"@")," (",TEXT(D23,"@")," / ",TEXT(C23,"@"),")")</f>
        <v>6 (4 / 3)</v>
      </c>
    </row>
    <row r="24" spans="1:6" ht="20.100000000000001" customHeight="1" x14ac:dyDescent="0.25">
      <c r="A24" s="37" t="s">
        <v>51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9" t="str">
        <f>IF(B24&lt;&gt;0,D24/B24,"-")</f>
        <v>-</v>
      </c>
      <c r="F24" s="39" t="str">
        <f>IF(C24&lt;&gt;0,D24/C24,"-")</f>
        <v>-</v>
      </c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s="7" customFormat="1" ht="24.95" customHeight="1" x14ac:dyDescent="0.25">
      <c r="A27" s="8" t="s">
        <v>118</v>
      </c>
      <c r="B27" s="9"/>
      <c r="C27" s="9"/>
      <c r="D27" s="9"/>
      <c r="E27" s="9"/>
      <c r="F27" s="9"/>
    </row>
    <row r="28" spans="1:6" ht="57.6" customHeight="1" x14ac:dyDescent="0.25">
      <c r="A28" s="40" t="s">
        <v>26</v>
      </c>
      <c r="B28" s="56" t="s">
        <v>183</v>
      </c>
      <c r="C28" s="10" t="s">
        <v>6</v>
      </c>
      <c r="D28" s="10" t="s">
        <v>27</v>
      </c>
      <c r="E28" s="10" t="s">
        <v>28</v>
      </c>
      <c r="F28" s="10" t="s">
        <v>29</v>
      </c>
    </row>
    <row r="29" spans="1:6" s="11" customFormat="1" ht="15.95" customHeight="1" x14ac:dyDescent="0.25">
      <c r="A29" s="12" t="s">
        <v>7</v>
      </c>
      <c r="B29" s="12">
        <f>COLUMN()</f>
        <v>2</v>
      </c>
      <c r="C29" s="12">
        <f>COLUMN()</f>
        <v>3</v>
      </c>
      <c r="D29" s="12">
        <f>COLUMN()</f>
        <v>4</v>
      </c>
      <c r="E29" s="12" t="str">
        <f>_xlfn.CONCAT(TEXT(COLUMN(),"@")," (",TEXT(D29,"@")," / ",TEXT(B29,"@"),")")</f>
        <v>5 (4 / 2)</v>
      </c>
      <c r="F29" s="12" t="str">
        <f>_xlfn.CONCAT(TEXT(COLUMN(),"@")," (",TEXT(D29,"@")," / ",TEXT(C29,"@"),")")</f>
        <v>6 (4 / 3)</v>
      </c>
    </row>
    <row r="30" spans="1:6" ht="20.100000000000001" customHeight="1" x14ac:dyDescent="0.25">
      <c r="A30" s="37" t="s">
        <v>51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9" t="str">
        <f>IF(B30&lt;&gt;0,D30/D30,"-")</f>
        <v>-</v>
      </c>
      <c r="F30" s="39" t="str">
        <f>IF(C30&lt;&gt;0,D30/C30,"-")</f>
        <v>-</v>
      </c>
    </row>
    <row r="31" spans="1:6" x14ac:dyDescent="0.25">
      <c r="E31" s="11"/>
      <c r="F31" s="11"/>
    </row>
    <row r="32" spans="1:6" x14ac:dyDescent="0.25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15"/>
  <sheetViews>
    <sheetView tabSelected="1" zoomScaleNormal="100" workbookViewId="0">
      <pane ySplit="5" topLeftCell="A6" activePane="bottomLeft" state="frozen"/>
      <selection pane="bottomLeft" activeCell="J14" sqref="J14"/>
    </sheetView>
  </sheetViews>
  <sheetFormatPr defaultColWidth="9.140625" defaultRowHeight="15" x14ac:dyDescent="0.25"/>
  <cols>
    <col min="1" max="1" width="54.140625" style="1" customWidth="1"/>
    <col min="2" max="2" width="27.42578125" style="1" customWidth="1"/>
    <col min="3" max="3" width="16.140625" style="1" customWidth="1"/>
    <col min="4" max="4" width="15.7109375" style="1" customWidth="1"/>
    <col min="5" max="5" width="11.7109375" style="1" customWidth="1"/>
    <col min="6" max="6" width="9.42578125" style="1" customWidth="1"/>
  </cols>
  <sheetData>
    <row r="1" spans="1:6" s="5" customFormat="1" ht="30" customHeight="1" x14ac:dyDescent="0.25">
      <c r="A1" s="78" t="s">
        <v>120</v>
      </c>
      <c r="B1" s="78"/>
      <c r="C1" s="78"/>
      <c r="D1" s="78"/>
      <c r="E1" s="78"/>
      <c r="F1" s="78"/>
    </row>
    <row r="2" spans="1:6" s="6" customFormat="1" ht="24.95" customHeight="1" x14ac:dyDescent="0.3">
      <c r="A2" s="78" t="s">
        <v>121</v>
      </c>
      <c r="B2" s="78"/>
      <c r="C2" s="78"/>
      <c r="D2" s="78"/>
      <c r="E2" s="78"/>
      <c r="F2" s="78"/>
    </row>
    <row r="3" spans="1:6" s="7" customFormat="1" ht="24.95" customHeight="1" x14ac:dyDescent="0.25">
      <c r="A3" s="8" t="s">
        <v>122</v>
      </c>
      <c r="B3" s="9"/>
      <c r="C3" s="9"/>
      <c r="D3" s="9"/>
      <c r="E3" s="9"/>
      <c r="F3" s="9"/>
    </row>
    <row r="4" spans="1:6" ht="86.25" customHeight="1" x14ac:dyDescent="0.25">
      <c r="A4" s="40" t="s">
        <v>26</v>
      </c>
      <c r="B4" s="56" t="s">
        <v>183</v>
      </c>
      <c r="C4" s="10" t="s">
        <v>6</v>
      </c>
      <c r="D4" s="10" t="s">
        <v>27</v>
      </c>
      <c r="E4" s="10" t="s">
        <v>28</v>
      </c>
      <c r="F4" s="10" t="s">
        <v>29</v>
      </c>
    </row>
    <row r="5" spans="1:6" s="11" customFormat="1" ht="15.95" customHeight="1" x14ac:dyDescent="0.25">
      <c r="A5" s="12" t="s">
        <v>7</v>
      </c>
      <c r="B5" s="12">
        <f>COLUMN()</f>
        <v>2</v>
      </c>
      <c r="C5" s="12">
        <f>COLUMN()</f>
        <v>3</v>
      </c>
      <c r="D5" s="12">
        <f>COLUMN()</f>
        <v>4</v>
      </c>
      <c r="E5" s="12" t="str">
        <f>_xlfn.CONCAT(TEXT(COLUMN(),"@")," (",TEXT(D5,"@")," / ",TEXT(B5,"@"),")")</f>
        <v>5 (4 / 2)</v>
      </c>
      <c r="F5" s="12" t="str">
        <f>_xlfn.CONCAT(TEXT(COLUMN(),"@")," (",TEXT(D5,"@")," / ",TEXT(C5,"@"),")")</f>
        <v>6 (4 / 3)</v>
      </c>
    </row>
    <row r="6" spans="1:6" x14ac:dyDescent="0.25">
      <c r="A6" s="25" t="s">
        <v>123</v>
      </c>
      <c r="B6" s="26">
        <f>SUBTOTAL(9,B7:B7)</f>
        <v>781118.46</v>
      </c>
      <c r="C6" s="26">
        <f>SUBTOTAL(9,C7:C7)</f>
        <v>1492510.2</v>
      </c>
      <c r="D6" s="26">
        <f>SUBTOTAL(9,D7:D7)</f>
        <v>1314085.1100000003</v>
      </c>
      <c r="E6" s="27">
        <f>IF(B6&lt;&gt;0,D6/B6,"-")</f>
        <v>1.6823121937228322</v>
      </c>
      <c r="F6" s="27">
        <f>IF(C6&lt;&gt;0,D6/C6,"-")</f>
        <v>0.88045301800952547</v>
      </c>
    </row>
    <row r="7" spans="1:6" x14ac:dyDescent="0.25">
      <c r="A7" s="34" t="s">
        <v>124</v>
      </c>
      <c r="B7" s="35">
        <v>781118.46</v>
      </c>
      <c r="C7" s="35">
        <v>1492510.2</v>
      </c>
      <c r="D7" s="35">
        <v>1314085.1100000003</v>
      </c>
      <c r="E7" s="36">
        <f>IF(B7&lt;&gt;0,D7/B7,"-")</f>
        <v>1.6823121937228322</v>
      </c>
      <c r="F7" s="36">
        <f>IF(C7&lt;&gt;0,D7/C7,"-")</f>
        <v>0.88045301800952547</v>
      </c>
    </row>
    <row r="8" spans="1:6" ht="20.100000000000001" customHeight="1" x14ac:dyDescent="0.25">
      <c r="A8" s="37" t="s">
        <v>51</v>
      </c>
      <c r="B8" s="38">
        <f>IFERROR(SUBTOTAL(9,B7:B7),0)</f>
        <v>781118.46</v>
      </c>
      <c r="C8" s="38">
        <f>IFERROR(SUBTOTAL(9,C7:C7),0)</f>
        <v>1492510.2</v>
      </c>
      <c r="D8" s="38">
        <f>IFERROR(SUBTOTAL(9,D7:D7),0)</f>
        <v>1314085.1100000003</v>
      </c>
      <c r="E8" s="39">
        <f>IF(B8&lt;&gt;0,D8/D8,"-")</f>
        <v>1</v>
      </c>
      <c r="F8" s="39">
        <f>IF(C8&lt;&gt;0,D8/C8,"-")</f>
        <v>0.88045301800952547</v>
      </c>
    </row>
    <row r="9" spans="1:6" x14ac:dyDescent="0.25">
      <c r="E9" s="11"/>
      <c r="F9" s="11"/>
    </row>
    <row r="14" spans="1:6" s="6" customFormat="1" ht="24.95" customHeight="1" x14ac:dyDescent="0.3">
      <c r="A14" s="78" t="s">
        <v>125</v>
      </c>
      <c r="B14" s="78"/>
      <c r="C14" s="78"/>
      <c r="D14" s="78"/>
      <c r="E14" s="78"/>
      <c r="F14" s="78"/>
    </row>
    <row r="15" spans="1:6" s="7" customFormat="1" ht="24.95" customHeight="1" x14ac:dyDescent="0.25">
      <c r="A15" s="8" t="s">
        <v>122</v>
      </c>
      <c r="B15" s="9"/>
      <c r="C15" s="9"/>
      <c r="D15" s="9"/>
      <c r="E15" s="9"/>
      <c r="F15" s="9"/>
    </row>
    <row r="16" spans="1:6" ht="57.6" customHeight="1" x14ac:dyDescent="0.25">
      <c r="A16" s="40" t="s">
        <v>26</v>
      </c>
      <c r="B16" s="56" t="s">
        <v>183</v>
      </c>
      <c r="C16" s="10" t="s">
        <v>6</v>
      </c>
      <c r="D16" s="10" t="s">
        <v>27</v>
      </c>
      <c r="E16" s="10" t="s">
        <v>28</v>
      </c>
      <c r="F16" s="10" t="s">
        <v>29</v>
      </c>
    </row>
    <row r="17" spans="1:6" s="11" customFormat="1" ht="15.95" customHeight="1" x14ac:dyDescent="0.25">
      <c r="A17" s="12" t="s">
        <v>7</v>
      </c>
      <c r="B17" s="12">
        <f>COLUMN()</f>
        <v>2</v>
      </c>
      <c r="C17" s="12">
        <v>3</v>
      </c>
      <c r="D17" s="12">
        <f>COLUMN()</f>
        <v>4</v>
      </c>
      <c r="E17" s="12" t="str">
        <f>_xlfn.CONCAT(TEXT(COLUMN(),"@")," (",TEXT(D17,"@")," / ",TEXT(B17,"@"),")")</f>
        <v>5 (4 / 2)</v>
      </c>
      <c r="F17" s="12" t="str">
        <f>_xlfn.CONCAT(TEXT(COLUMN(),"@")," (",TEXT(D17,"@")," / ",TEXT(C17,"@"),")")</f>
        <v>6 (4 / 3)</v>
      </c>
    </row>
    <row r="18" spans="1:6" x14ac:dyDescent="0.25">
      <c r="A18" s="25" t="s">
        <v>123</v>
      </c>
      <c r="B18" s="26">
        <f>SUBTOTAL(9,B28:B113)</f>
        <v>781118.46</v>
      </c>
      <c r="C18" s="26">
        <v>1492510.2</v>
      </c>
      <c r="D18" s="26">
        <f>SUBTOTAL(9,D28:D113)</f>
        <v>1314085.1100000003</v>
      </c>
      <c r="E18" s="27">
        <f>IF(B18&lt;&gt;0,D18/B18,"-")</f>
        <v>1.6823121937228322</v>
      </c>
      <c r="F18" s="27">
        <f>IF(C18&lt;&gt;0,D18/C18,"-")</f>
        <v>0.88045301800952547</v>
      </c>
    </row>
    <row r="19" spans="1:6" x14ac:dyDescent="0.25">
      <c r="A19" s="28" t="s">
        <v>124</v>
      </c>
      <c r="B19" s="29">
        <f>SUBTOTAL(9,B28:B113)</f>
        <v>781118.46</v>
      </c>
      <c r="C19" s="29">
        <v>1492510.2</v>
      </c>
      <c r="D19" s="29">
        <f>SUBTOTAL(9,D28:D113)</f>
        <v>1314085.1100000003</v>
      </c>
      <c r="E19" s="30">
        <f>IF(B19&lt;&gt;0,D19/B19,"-")</f>
        <v>1.6823121937228322</v>
      </c>
      <c r="F19" s="30">
        <f>IF(C19&lt;&gt;0,D19/C19,"-")</f>
        <v>0.88045301800952547</v>
      </c>
    </row>
    <row r="20" spans="1:6" x14ac:dyDescent="0.25">
      <c r="A20" s="41" t="s">
        <v>126</v>
      </c>
      <c r="B20" s="42"/>
      <c r="C20" s="42"/>
      <c r="D20" s="42"/>
      <c r="E20" s="42"/>
      <c r="F20" s="42"/>
    </row>
    <row r="21" spans="1:6" x14ac:dyDescent="0.25">
      <c r="A21" s="43" t="s">
        <v>127</v>
      </c>
      <c r="B21" s="44"/>
      <c r="C21" s="44" t="s">
        <v>128</v>
      </c>
      <c r="D21" s="45"/>
      <c r="E21" s="46"/>
      <c r="F21" s="46"/>
    </row>
    <row r="22" spans="1:6" x14ac:dyDescent="0.25">
      <c r="A22" s="43" t="s">
        <v>129</v>
      </c>
      <c r="B22" s="44"/>
      <c r="C22" s="44" t="s">
        <v>130</v>
      </c>
      <c r="D22" s="45"/>
      <c r="E22" s="46"/>
      <c r="F22" s="46"/>
    </row>
    <row r="23" spans="1:6" x14ac:dyDescent="0.25">
      <c r="A23" s="43" t="s">
        <v>131</v>
      </c>
      <c r="B23" s="44"/>
      <c r="C23" s="44" t="s">
        <v>132</v>
      </c>
      <c r="D23" s="45"/>
      <c r="E23" s="46"/>
      <c r="F23" s="46"/>
    </row>
    <row r="24" spans="1:6" x14ac:dyDescent="0.25">
      <c r="A24" s="31" t="s">
        <v>133</v>
      </c>
      <c r="B24" s="32">
        <f>SUBTOTAL(9,B28:B113)</f>
        <v>781118.46</v>
      </c>
      <c r="C24" s="32">
        <v>1492510.2</v>
      </c>
      <c r="D24" s="32">
        <f>SUBTOTAL(9,D28:D113)</f>
        <v>1314085.1100000003</v>
      </c>
      <c r="E24" s="33">
        <f t="shared" ref="E24:E56" si="0">IF(B24&lt;&gt;0,D24/B24,"-")</f>
        <v>1.6823121937228322</v>
      </c>
      <c r="F24" s="33">
        <f t="shared" ref="F24:F56" si="1">IF(C24&lt;&gt;0,D24/C24,"-")</f>
        <v>0.88045301800952547</v>
      </c>
    </row>
    <row r="25" spans="1:6" x14ac:dyDescent="0.25">
      <c r="A25" s="47" t="s">
        <v>134</v>
      </c>
      <c r="B25" s="48">
        <f>SUBTOTAL(9,B28:B41)</f>
        <v>20925</v>
      </c>
      <c r="C25" s="48">
        <v>112018.70999999996</v>
      </c>
      <c r="D25" s="48">
        <f>SUBTOTAL(9,D28:D41)</f>
        <v>29689.749999999996</v>
      </c>
      <c r="E25" s="49">
        <f t="shared" si="0"/>
        <v>1.4188649940262841</v>
      </c>
      <c r="F25" s="49">
        <f t="shared" si="1"/>
        <v>0.26504277722891117</v>
      </c>
    </row>
    <row r="26" spans="1:6" x14ac:dyDescent="0.25">
      <c r="A26" s="50" t="s">
        <v>135</v>
      </c>
      <c r="B26" s="51">
        <f>SUBTOTAL(9,B28:B41)</f>
        <v>20925</v>
      </c>
      <c r="C26" s="51">
        <v>112018.70999999996</v>
      </c>
      <c r="D26" s="51">
        <f>SUBTOTAL(9,D28:D41)</f>
        <v>29689.749999999996</v>
      </c>
      <c r="E26" s="52">
        <f t="shared" si="0"/>
        <v>1.4188649940262841</v>
      </c>
      <c r="F26" s="52">
        <f t="shared" si="1"/>
        <v>0.26504277722891117</v>
      </c>
    </row>
    <row r="27" spans="1:6" x14ac:dyDescent="0.25">
      <c r="A27" s="53" t="s">
        <v>136</v>
      </c>
      <c r="B27" s="54">
        <f>SUBTOTAL(9,B28:B35)</f>
        <v>17925</v>
      </c>
      <c r="C27" s="54">
        <v>23400</v>
      </c>
      <c r="D27" s="54">
        <f>SUBTOTAL(9,D28:D35)</f>
        <v>12818.41</v>
      </c>
      <c r="E27" s="55">
        <f t="shared" si="0"/>
        <v>0.7151135285913528</v>
      </c>
      <c r="F27" s="55">
        <f t="shared" si="1"/>
        <v>0.54779529914529912</v>
      </c>
    </row>
    <row r="28" spans="1:6" x14ac:dyDescent="0.25">
      <c r="A28" s="34" t="s">
        <v>137</v>
      </c>
      <c r="B28" s="35">
        <v>0</v>
      </c>
      <c r="C28" s="35">
        <v>500</v>
      </c>
      <c r="D28" s="35">
        <v>0</v>
      </c>
      <c r="E28" s="36" t="str">
        <f t="shared" si="0"/>
        <v>-</v>
      </c>
      <c r="F28" s="36">
        <f t="shared" si="1"/>
        <v>0</v>
      </c>
    </row>
    <row r="29" spans="1:6" x14ac:dyDescent="0.25">
      <c r="A29" s="34" t="s">
        <v>138</v>
      </c>
      <c r="B29" s="35">
        <v>2000</v>
      </c>
      <c r="C29" s="35">
        <v>2000</v>
      </c>
      <c r="D29" s="35">
        <v>3145.63</v>
      </c>
      <c r="E29" s="36">
        <f t="shared" si="0"/>
        <v>1.5728150000000001</v>
      </c>
      <c r="F29" s="36">
        <f t="shared" si="1"/>
        <v>1.5728150000000001</v>
      </c>
    </row>
    <row r="30" spans="1:6" x14ac:dyDescent="0.25">
      <c r="A30" s="34" t="s">
        <v>139</v>
      </c>
      <c r="B30" s="35">
        <v>5000</v>
      </c>
      <c r="C30" s="35">
        <v>5000</v>
      </c>
      <c r="D30" s="35">
        <v>137.34</v>
      </c>
      <c r="E30" s="36">
        <f t="shared" si="0"/>
        <v>2.7467999999999999E-2</v>
      </c>
      <c r="F30" s="36">
        <f t="shared" si="1"/>
        <v>2.7467999999999999E-2</v>
      </c>
    </row>
    <row r="31" spans="1:6" x14ac:dyDescent="0.25">
      <c r="A31" s="34" t="s">
        <v>140</v>
      </c>
      <c r="B31" s="35">
        <v>0</v>
      </c>
      <c r="C31" s="35">
        <v>1950</v>
      </c>
      <c r="D31" s="35">
        <v>1950</v>
      </c>
      <c r="E31" s="36" t="str">
        <f t="shared" si="0"/>
        <v>-</v>
      </c>
      <c r="F31" s="36">
        <f t="shared" si="1"/>
        <v>1</v>
      </c>
    </row>
    <row r="32" spans="1:6" x14ac:dyDescent="0.25">
      <c r="A32" s="34" t="s">
        <v>141</v>
      </c>
      <c r="B32" s="35">
        <v>0</v>
      </c>
      <c r="C32" s="35">
        <v>1950</v>
      </c>
      <c r="D32" s="35">
        <v>1950</v>
      </c>
      <c r="E32" s="36" t="str">
        <f t="shared" si="0"/>
        <v>-</v>
      </c>
      <c r="F32" s="36">
        <f t="shared" si="1"/>
        <v>1</v>
      </c>
    </row>
    <row r="33" spans="1:6" x14ac:dyDescent="0.25">
      <c r="A33" s="34" t="s">
        <v>142</v>
      </c>
      <c r="B33" s="35">
        <v>2627.72</v>
      </c>
      <c r="C33" s="35">
        <v>5000</v>
      </c>
      <c r="D33" s="35">
        <v>0</v>
      </c>
      <c r="E33" s="36">
        <f t="shared" si="0"/>
        <v>0</v>
      </c>
      <c r="F33" s="36">
        <f t="shared" si="1"/>
        <v>0</v>
      </c>
    </row>
    <row r="34" spans="1:6" x14ac:dyDescent="0.25">
      <c r="A34" s="34" t="s">
        <v>143</v>
      </c>
      <c r="B34" s="35">
        <v>595.44000000000005</v>
      </c>
      <c r="C34" s="35">
        <v>0</v>
      </c>
      <c r="D34" s="35">
        <v>135.44</v>
      </c>
      <c r="E34" s="36">
        <f t="shared" si="0"/>
        <v>0.2274620448743786</v>
      </c>
      <c r="F34" s="36" t="str">
        <f t="shared" si="1"/>
        <v>-</v>
      </c>
    </row>
    <row r="35" spans="1:6" x14ac:dyDescent="0.25">
      <c r="A35" s="34" t="s">
        <v>144</v>
      </c>
      <c r="B35" s="35">
        <v>7701.84</v>
      </c>
      <c r="C35" s="35">
        <v>7000</v>
      </c>
      <c r="D35" s="35">
        <v>5500</v>
      </c>
      <c r="E35" s="36">
        <f t="shared" si="0"/>
        <v>0.71411506860698226</v>
      </c>
      <c r="F35" s="36">
        <f t="shared" si="1"/>
        <v>0.7857142857142857</v>
      </c>
    </row>
    <row r="36" spans="1:6" x14ac:dyDescent="0.25">
      <c r="A36" s="53" t="s">
        <v>145</v>
      </c>
      <c r="B36" s="54">
        <f>SUBTOTAL(9,B37:B38)</f>
        <v>3000</v>
      </c>
      <c r="C36" s="54">
        <v>6000</v>
      </c>
      <c r="D36" s="54">
        <f>SUBTOTAL(9,D37:D38)</f>
        <v>9149.4</v>
      </c>
      <c r="E36" s="55">
        <f t="shared" si="0"/>
        <v>3.0497999999999998</v>
      </c>
      <c r="F36" s="55">
        <f t="shared" si="1"/>
        <v>1.5248999999999999</v>
      </c>
    </row>
    <row r="37" spans="1:6" x14ac:dyDescent="0.25">
      <c r="A37" s="34" t="s">
        <v>146</v>
      </c>
      <c r="B37" s="35">
        <v>3000</v>
      </c>
      <c r="C37" s="35">
        <v>6000</v>
      </c>
      <c r="D37" s="35">
        <v>6674.4</v>
      </c>
      <c r="E37" s="36">
        <f t="shared" si="0"/>
        <v>2.2247999999999997</v>
      </c>
      <c r="F37" s="36">
        <f t="shared" si="1"/>
        <v>1.1123999999999998</v>
      </c>
    </row>
    <row r="38" spans="1:6" x14ac:dyDescent="0.25">
      <c r="A38" s="34" t="s">
        <v>147</v>
      </c>
      <c r="B38" s="35">
        <v>0</v>
      </c>
      <c r="C38" s="35"/>
      <c r="D38" s="35">
        <v>2475</v>
      </c>
      <c r="E38" s="36" t="str">
        <f t="shared" si="0"/>
        <v>-</v>
      </c>
      <c r="F38" s="36" t="str">
        <f t="shared" si="1"/>
        <v>-</v>
      </c>
    </row>
    <row r="39" spans="1:6" x14ac:dyDescent="0.25">
      <c r="A39" s="53" t="s">
        <v>148</v>
      </c>
      <c r="B39" s="54">
        <f>SUBTOTAL(9,B40:B41)</f>
        <v>0</v>
      </c>
      <c r="C39" s="54">
        <v>82618.709999999963</v>
      </c>
      <c r="D39" s="54">
        <f>SUBTOTAL(9,D40:D41)</f>
        <v>7721.94</v>
      </c>
      <c r="E39" s="55" t="str">
        <f t="shared" si="0"/>
        <v>-</v>
      </c>
      <c r="F39" s="55">
        <f t="shared" si="1"/>
        <v>9.3464785397883887E-2</v>
      </c>
    </row>
    <row r="40" spans="1:6" x14ac:dyDescent="0.25">
      <c r="A40" s="34" t="s">
        <v>149</v>
      </c>
      <c r="B40" s="35">
        <v>0</v>
      </c>
      <c r="C40" s="35">
        <v>42618.17</v>
      </c>
      <c r="D40" s="35">
        <v>7721.94</v>
      </c>
      <c r="E40" s="36" t="str">
        <f t="shared" si="0"/>
        <v>-</v>
      </c>
      <c r="F40" s="36">
        <f t="shared" si="1"/>
        <v>0.18118891543207979</v>
      </c>
    </row>
    <row r="41" spans="1:6" x14ac:dyDescent="0.25">
      <c r="A41" s="34" t="s">
        <v>150</v>
      </c>
      <c r="B41" s="35">
        <v>0</v>
      </c>
      <c r="C41" s="35">
        <v>40000</v>
      </c>
      <c r="D41" s="35">
        <v>0</v>
      </c>
      <c r="E41" s="36" t="str">
        <f t="shared" si="0"/>
        <v>-</v>
      </c>
      <c r="F41" s="36">
        <f t="shared" si="1"/>
        <v>0</v>
      </c>
    </row>
    <row r="42" spans="1:6" x14ac:dyDescent="0.25">
      <c r="A42" s="47" t="s">
        <v>151</v>
      </c>
      <c r="B42" s="48">
        <f>SUBTOTAL(9,B45:B72)</f>
        <v>679185.25999999989</v>
      </c>
      <c r="C42" s="48">
        <v>867508</v>
      </c>
      <c r="D42" s="48">
        <f>SUBTOTAL(9,D45:D72)</f>
        <v>804619.23000000021</v>
      </c>
      <c r="E42" s="49">
        <f t="shared" si="0"/>
        <v>1.1846829979790792</v>
      </c>
      <c r="F42" s="49">
        <f t="shared" si="1"/>
        <v>0.92750640916279758</v>
      </c>
    </row>
    <row r="43" spans="1:6" x14ac:dyDescent="0.25">
      <c r="A43" s="50" t="s">
        <v>135</v>
      </c>
      <c r="B43" s="51">
        <f>SUBTOTAL(9,B45:B72)</f>
        <v>679185.25999999989</v>
      </c>
      <c r="C43" s="51">
        <v>867508</v>
      </c>
      <c r="D43" s="51">
        <f>SUBTOTAL(9,D45:D72)</f>
        <v>804619.23000000021</v>
      </c>
      <c r="E43" s="52">
        <f t="shared" si="0"/>
        <v>1.1846829979790792</v>
      </c>
      <c r="F43" s="52">
        <f t="shared" si="1"/>
        <v>0.92750640916279758</v>
      </c>
    </row>
    <row r="44" spans="1:6" x14ac:dyDescent="0.25">
      <c r="A44" s="53" t="s">
        <v>152</v>
      </c>
      <c r="B44" s="54">
        <f>SUBTOTAL(9,B45:B48)</f>
        <v>576735.88</v>
      </c>
      <c r="C44" s="54">
        <v>709445.25</v>
      </c>
      <c r="D44" s="54">
        <f>SUBTOTAL(9,D45:D48)</f>
        <v>668208.95000000007</v>
      </c>
      <c r="E44" s="55">
        <f t="shared" si="0"/>
        <v>1.1586047845679379</v>
      </c>
      <c r="F44" s="55">
        <f t="shared" si="1"/>
        <v>0.94187528917841101</v>
      </c>
    </row>
    <row r="45" spans="1:6" x14ac:dyDescent="0.25">
      <c r="A45" s="34" t="s">
        <v>153</v>
      </c>
      <c r="B45" s="35">
        <v>481199.25</v>
      </c>
      <c r="C45" s="35">
        <v>587940.25</v>
      </c>
      <c r="D45" s="35">
        <v>554964.02</v>
      </c>
      <c r="E45" s="36">
        <f t="shared" si="0"/>
        <v>1.1532936096637725</v>
      </c>
      <c r="F45" s="36">
        <f t="shared" si="1"/>
        <v>0.94391227680023615</v>
      </c>
    </row>
    <row r="46" spans="1:6" x14ac:dyDescent="0.25">
      <c r="A46" s="57" t="s">
        <v>191</v>
      </c>
      <c r="B46" s="35">
        <v>1276.18</v>
      </c>
      <c r="C46" s="35"/>
      <c r="D46" s="35"/>
      <c r="E46" s="36"/>
      <c r="F46" s="36"/>
    </row>
    <row r="47" spans="1:6" x14ac:dyDescent="0.25">
      <c r="A47" s="34" t="s">
        <v>154</v>
      </c>
      <c r="B47" s="35">
        <v>17230.919999999998</v>
      </c>
      <c r="C47" s="35">
        <v>23864</v>
      </c>
      <c r="D47" s="35">
        <v>24517.27</v>
      </c>
      <c r="E47" s="36">
        <f t="shared" si="0"/>
        <v>1.4228648267184807</v>
      </c>
      <c r="F47" s="36">
        <f t="shared" si="1"/>
        <v>1.0273747066711365</v>
      </c>
    </row>
    <row r="48" spans="1:6" x14ac:dyDescent="0.25">
      <c r="A48" s="34" t="s">
        <v>155</v>
      </c>
      <c r="B48" s="35">
        <v>77029.53</v>
      </c>
      <c r="C48" s="35">
        <v>97641</v>
      </c>
      <c r="D48" s="35">
        <v>88727.66</v>
      </c>
      <c r="E48" s="36">
        <f t="shared" si="0"/>
        <v>1.1518655248188585</v>
      </c>
      <c r="F48" s="36">
        <f t="shared" si="1"/>
        <v>0.90871314304441786</v>
      </c>
    </row>
    <row r="49" spans="1:6" x14ac:dyDescent="0.25">
      <c r="A49" s="53" t="s">
        <v>136</v>
      </c>
      <c r="B49" s="54">
        <f>SUBTOTAL(9,B50:B70)</f>
        <v>101704.40000000001</v>
      </c>
      <c r="C49" s="54">
        <v>157062.75</v>
      </c>
      <c r="D49" s="54">
        <f>SUBTOTAL(9,D50:D70)</f>
        <v>135575.35</v>
      </c>
      <c r="E49" s="55">
        <f t="shared" si="0"/>
        <v>1.3330332807626808</v>
      </c>
      <c r="F49" s="55">
        <f t="shared" si="1"/>
        <v>0.86319225914483233</v>
      </c>
    </row>
    <row r="50" spans="1:6" x14ac:dyDescent="0.25">
      <c r="A50" s="34" t="s">
        <v>137</v>
      </c>
      <c r="B50" s="35">
        <v>3193.37</v>
      </c>
      <c r="C50" s="35">
        <v>5000</v>
      </c>
      <c r="D50" s="35">
        <v>5927.4</v>
      </c>
      <c r="E50" s="36">
        <f t="shared" si="0"/>
        <v>1.8561582278282818</v>
      </c>
      <c r="F50" s="36">
        <f t="shared" si="1"/>
        <v>1.1854799999999999</v>
      </c>
    </row>
    <row r="51" spans="1:6" x14ac:dyDescent="0.25">
      <c r="A51" s="34" t="s">
        <v>156</v>
      </c>
      <c r="B51" s="35">
        <v>9724.35</v>
      </c>
      <c r="C51" s="35">
        <v>12500</v>
      </c>
      <c r="D51" s="35">
        <v>11818.71</v>
      </c>
      <c r="E51" s="36">
        <f t="shared" si="0"/>
        <v>1.2153727498496043</v>
      </c>
      <c r="F51" s="36">
        <f t="shared" si="1"/>
        <v>0.94549679999999992</v>
      </c>
    </row>
    <row r="52" spans="1:6" x14ac:dyDescent="0.25">
      <c r="A52" s="34" t="s">
        <v>157</v>
      </c>
      <c r="B52" s="35">
        <v>1365</v>
      </c>
      <c r="C52" s="35">
        <v>6236</v>
      </c>
      <c r="D52" s="35">
        <v>2733.75</v>
      </c>
      <c r="E52" s="36">
        <f t="shared" si="0"/>
        <v>2.0027472527472527</v>
      </c>
      <c r="F52" s="36">
        <f t="shared" si="1"/>
        <v>0.43838197562540088</v>
      </c>
    </row>
    <row r="53" spans="1:6" x14ac:dyDescent="0.25">
      <c r="A53" s="34" t="s">
        <v>138</v>
      </c>
      <c r="B53" s="35">
        <v>5241.74</v>
      </c>
      <c r="C53" s="35">
        <v>6500</v>
      </c>
      <c r="D53" s="35">
        <v>5996.44</v>
      </c>
      <c r="E53" s="36">
        <f t="shared" si="0"/>
        <v>1.1439789077672682</v>
      </c>
      <c r="F53" s="36">
        <f t="shared" si="1"/>
        <v>0.92252923076923066</v>
      </c>
    </row>
    <row r="54" spans="1:6" x14ac:dyDescent="0.25">
      <c r="A54" s="34" t="s">
        <v>158</v>
      </c>
      <c r="B54" s="35">
        <v>15242.59</v>
      </c>
      <c r="C54" s="35">
        <v>17715</v>
      </c>
      <c r="D54" s="35">
        <v>16820.900000000001</v>
      </c>
      <c r="E54" s="36">
        <f t="shared" si="0"/>
        <v>1.1035460509007984</v>
      </c>
      <c r="F54" s="36">
        <f t="shared" si="1"/>
        <v>0.94952864803838566</v>
      </c>
    </row>
    <row r="55" spans="1:6" x14ac:dyDescent="0.25">
      <c r="A55" s="34" t="s">
        <v>140</v>
      </c>
      <c r="B55" s="35">
        <v>1214.44</v>
      </c>
      <c r="C55" s="35">
        <v>14633</v>
      </c>
      <c r="D55" s="35">
        <v>14724.03</v>
      </c>
      <c r="E55" s="36">
        <f t="shared" si="0"/>
        <v>12.124131286848259</v>
      </c>
      <c r="F55" s="36">
        <f t="shared" si="1"/>
        <v>1.0062208706348665</v>
      </c>
    </row>
    <row r="56" spans="1:6" x14ac:dyDescent="0.25">
      <c r="A56" s="34" t="s">
        <v>159</v>
      </c>
      <c r="B56" s="35">
        <v>2783.04</v>
      </c>
      <c r="C56" s="35">
        <v>700</v>
      </c>
      <c r="D56" s="35">
        <v>868.63</v>
      </c>
      <c r="E56" s="36">
        <f t="shared" si="0"/>
        <v>0.3121155283431068</v>
      </c>
      <c r="F56" s="36">
        <f t="shared" si="1"/>
        <v>1.2408999999999999</v>
      </c>
    </row>
    <row r="57" spans="1:6" x14ac:dyDescent="0.25">
      <c r="A57" s="34" t="s">
        <v>160</v>
      </c>
      <c r="B57" s="35">
        <v>0</v>
      </c>
      <c r="C57" s="35">
        <v>200</v>
      </c>
      <c r="D57" s="35">
        <v>0</v>
      </c>
      <c r="E57" s="36" t="str">
        <f t="shared" ref="E57:E93" si="2">IF(B57&lt;&gt;0,D57/B57,"-")</f>
        <v>-</v>
      </c>
      <c r="F57" s="36">
        <f t="shared" ref="F57:F93" si="3">IF(C57&lt;&gt;0,D57/C57,"-")</f>
        <v>0</v>
      </c>
    </row>
    <row r="58" spans="1:6" x14ac:dyDescent="0.25">
      <c r="A58" s="34" t="s">
        <v>161</v>
      </c>
      <c r="B58" s="35">
        <v>4881.97</v>
      </c>
      <c r="C58" s="35">
        <v>6000</v>
      </c>
      <c r="D58" s="35">
        <v>6629.67</v>
      </c>
      <c r="E58" s="36">
        <f t="shared" si="2"/>
        <v>1.3579907291523707</v>
      </c>
      <c r="F58" s="36">
        <f t="shared" si="3"/>
        <v>1.1049450000000001</v>
      </c>
    </row>
    <row r="59" spans="1:6" x14ac:dyDescent="0.25">
      <c r="A59" s="34" t="s">
        <v>141</v>
      </c>
      <c r="B59" s="35">
        <v>5725.93</v>
      </c>
      <c r="C59" s="35">
        <v>15172.75</v>
      </c>
      <c r="D59" s="35">
        <v>14463.26</v>
      </c>
      <c r="E59" s="36">
        <f t="shared" si="2"/>
        <v>2.5259232997958407</v>
      </c>
      <c r="F59" s="36">
        <f t="shared" si="3"/>
        <v>0.95323919526783218</v>
      </c>
    </row>
    <row r="60" spans="1:6" x14ac:dyDescent="0.25">
      <c r="A60" s="34" t="s">
        <v>162</v>
      </c>
      <c r="B60" s="35">
        <v>1706.22</v>
      </c>
      <c r="C60" s="35">
        <v>700</v>
      </c>
      <c r="D60" s="35">
        <v>228.38</v>
      </c>
      <c r="E60" s="36">
        <f t="shared" si="2"/>
        <v>0.13385143768095556</v>
      </c>
      <c r="F60" s="36">
        <f t="shared" si="3"/>
        <v>0.32625714285714286</v>
      </c>
    </row>
    <row r="61" spans="1:6" x14ac:dyDescent="0.25">
      <c r="A61" s="34" t="s">
        <v>163</v>
      </c>
      <c r="B61" s="35">
        <v>1415.15</v>
      </c>
      <c r="C61" s="35">
        <v>1850</v>
      </c>
      <c r="D61" s="35">
        <v>1846.46</v>
      </c>
      <c r="E61" s="36">
        <f t="shared" si="2"/>
        <v>1.3047804119704625</v>
      </c>
      <c r="F61" s="36">
        <f t="shared" si="3"/>
        <v>0.99808648648648646</v>
      </c>
    </row>
    <row r="62" spans="1:6" x14ac:dyDescent="0.25">
      <c r="A62" s="34" t="s">
        <v>164</v>
      </c>
      <c r="B62" s="35">
        <v>5277.62</v>
      </c>
      <c r="C62" s="35">
        <v>7000</v>
      </c>
      <c r="D62" s="35">
        <v>5276.52</v>
      </c>
      <c r="E62" s="36">
        <f t="shared" si="2"/>
        <v>0.99979157271648977</v>
      </c>
      <c r="F62" s="36">
        <f t="shared" si="3"/>
        <v>0.75378857142857147</v>
      </c>
    </row>
    <row r="63" spans="1:6" x14ac:dyDescent="0.25">
      <c r="A63" s="57" t="s">
        <v>173</v>
      </c>
      <c r="B63" s="35">
        <v>1911.24</v>
      </c>
      <c r="C63" s="35"/>
      <c r="D63" s="35"/>
      <c r="E63" s="36"/>
      <c r="F63" s="36"/>
    </row>
    <row r="64" spans="1:6" x14ac:dyDescent="0.25">
      <c r="A64" s="34" t="s">
        <v>142</v>
      </c>
      <c r="B64" s="35">
        <v>5422.2</v>
      </c>
      <c r="C64" s="35">
        <v>22400</v>
      </c>
      <c r="D64" s="35">
        <v>10178.14</v>
      </c>
      <c r="E64" s="36">
        <f t="shared" si="2"/>
        <v>1.8771236767363799</v>
      </c>
      <c r="F64" s="36">
        <f t="shared" si="3"/>
        <v>0.45438124999999996</v>
      </c>
    </row>
    <row r="65" spans="1:6" x14ac:dyDescent="0.25">
      <c r="A65" s="34" t="s">
        <v>143</v>
      </c>
      <c r="B65" s="35">
        <v>14512.52</v>
      </c>
      <c r="C65" s="35">
        <v>15886</v>
      </c>
      <c r="D65" s="35">
        <v>14214.98</v>
      </c>
      <c r="E65" s="36">
        <f t="shared" si="2"/>
        <v>0.97949770267327796</v>
      </c>
      <c r="F65" s="36">
        <f t="shared" si="3"/>
        <v>0.89481178396072014</v>
      </c>
    </row>
    <row r="66" spans="1:6" x14ac:dyDescent="0.25">
      <c r="A66" s="34" t="s">
        <v>144</v>
      </c>
      <c r="B66" s="35">
        <v>19519.060000000001</v>
      </c>
      <c r="C66" s="35">
        <v>15000</v>
      </c>
      <c r="D66" s="35">
        <v>17267.599999999999</v>
      </c>
      <c r="E66" s="36">
        <f t="shared" si="2"/>
        <v>0.8846532568679023</v>
      </c>
      <c r="F66" s="36">
        <f t="shared" si="3"/>
        <v>1.1511733333333332</v>
      </c>
    </row>
    <row r="67" spans="1:6" x14ac:dyDescent="0.25">
      <c r="A67" s="34" t="s">
        <v>165</v>
      </c>
      <c r="B67" s="35">
        <v>0</v>
      </c>
      <c r="C67" s="35">
        <v>500</v>
      </c>
      <c r="D67" s="35">
        <v>0</v>
      </c>
      <c r="E67" s="36" t="str">
        <f t="shared" si="2"/>
        <v>-</v>
      </c>
      <c r="F67" s="36">
        <f t="shared" si="3"/>
        <v>0</v>
      </c>
    </row>
    <row r="68" spans="1:6" x14ac:dyDescent="0.25">
      <c r="A68" s="34" t="s">
        <v>166</v>
      </c>
      <c r="B68" s="35">
        <v>1841.94</v>
      </c>
      <c r="C68" s="35">
        <v>4600</v>
      </c>
      <c r="D68" s="35">
        <v>2017.67</v>
      </c>
      <c r="E68" s="36">
        <f t="shared" si="2"/>
        <v>1.0954048448917988</v>
      </c>
      <c r="F68" s="36">
        <f t="shared" si="3"/>
        <v>0.43862391304347825</v>
      </c>
    </row>
    <row r="69" spans="1:6" x14ac:dyDescent="0.25">
      <c r="A69" s="34" t="s">
        <v>167</v>
      </c>
      <c r="B69" s="35">
        <v>709.91</v>
      </c>
      <c r="C69" s="35">
        <v>4450</v>
      </c>
      <c r="D69" s="35">
        <v>4557.5600000000004</v>
      </c>
      <c r="E69" s="36">
        <f t="shared" si="2"/>
        <v>6.4199123832598506</v>
      </c>
      <c r="F69" s="36">
        <f t="shared" si="3"/>
        <v>1.0241707865168541</v>
      </c>
    </row>
    <row r="70" spans="1:6" x14ac:dyDescent="0.25">
      <c r="A70" s="34" t="s">
        <v>168</v>
      </c>
      <c r="B70" s="35">
        <v>16.11</v>
      </c>
      <c r="C70" s="35">
        <v>20</v>
      </c>
      <c r="D70" s="35">
        <v>5.25</v>
      </c>
      <c r="E70" s="36">
        <f t="shared" si="2"/>
        <v>0.32588454376163872</v>
      </c>
      <c r="F70" s="36">
        <f t="shared" si="3"/>
        <v>0.26250000000000001</v>
      </c>
    </row>
    <row r="71" spans="1:6" x14ac:dyDescent="0.25">
      <c r="A71" s="53" t="s">
        <v>169</v>
      </c>
      <c r="B71" s="54">
        <f>SUBTOTAL(9,B72:B72)</f>
        <v>744.98</v>
      </c>
      <c r="C71" s="54">
        <v>1000</v>
      </c>
      <c r="D71" s="54">
        <f>SUBTOTAL(9,D72:D72)</f>
        <v>834.93</v>
      </c>
      <c r="E71" s="55">
        <f t="shared" si="2"/>
        <v>1.1207414964160112</v>
      </c>
      <c r="F71" s="55">
        <f t="shared" si="3"/>
        <v>0.83492999999999995</v>
      </c>
    </row>
    <row r="72" spans="1:6" x14ac:dyDescent="0.25">
      <c r="A72" s="34" t="s">
        <v>170</v>
      </c>
      <c r="B72" s="35">
        <v>744.98</v>
      </c>
      <c r="C72" s="35">
        <v>1000</v>
      </c>
      <c r="D72" s="35">
        <v>834.93</v>
      </c>
      <c r="E72" s="36">
        <f t="shared" si="2"/>
        <v>1.1207414964160112</v>
      </c>
      <c r="F72" s="36">
        <f t="shared" si="3"/>
        <v>0.83492999999999995</v>
      </c>
    </row>
    <row r="73" spans="1:6" x14ac:dyDescent="0.25">
      <c r="A73" s="47" t="s">
        <v>171</v>
      </c>
      <c r="B73" s="48">
        <f>SUBTOTAL(9,B77:B113)</f>
        <v>80650.510000000009</v>
      </c>
      <c r="C73" s="48">
        <v>512983.49</v>
      </c>
      <c r="D73" s="48">
        <f>SUBTOTAL(9,D77:D113)</f>
        <v>479776.13</v>
      </c>
      <c r="E73" s="49">
        <f t="shared" si="2"/>
        <v>5.948829461834773</v>
      </c>
      <c r="F73" s="49">
        <f t="shared" si="3"/>
        <v>0.93526622075108112</v>
      </c>
    </row>
    <row r="74" spans="1:6" x14ac:dyDescent="0.25">
      <c r="A74" s="50" t="s">
        <v>172</v>
      </c>
      <c r="B74" s="51">
        <f>SUBTOTAL(9,B75:B101)</f>
        <v>56353.630000000005</v>
      </c>
      <c r="C74" s="51">
        <v>48385.49</v>
      </c>
      <c r="D74" s="51">
        <f>SUBTOTAL(9,D77:D97)</f>
        <v>17764.620000000003</v>
      </c>
      <c r="E74" s="52">
        <f t="shared" si="2"/>
        <v>0.31523470626470734</v>
      </c>
      <c r="F74" s="52">
        <f t="shared" si="3"/>
        <v>0.36714767175035334</v>
      </c>
    </row>
    <row r="75" spans="1:6" x14ac:dyDescent="0.25">
      <c r="A75" s="53" t="s">
        <v>152</v>
      </c>
      <c r="B75" s="54">
        <f>SUBTOTAL(9,B76:B77)</f>
        <v>7307.9</v>
      </c>
      <c r="C75" s="54">
        <v>10200</v>
      </c>
      <c r="D75" s="54">
        <f>SUBTOTAL(9,D77:D77)</f>
        <v>10151.18</v>
      </c>
      <c r="E75" s="55">
        <f t="shared" si="2"/>
        <v>1.3890693632917803</v>
      </c>
      <c r="F75" s="55">
        <f t="shared" si="3"/>
        <v>0.99521372549019615</v>
      </c>
    </row>
    <row r="76" spans="1:6" x14ac:dyDescent="0.25">
      <c r="A76" s="57" t="s">
        <v>153</v>
      </c>
      <c r="B76" s="35">
        <v>357.69</v>
      </c>
      <c r="C76" s="35"/>
      <c r="D76" s="35"/>
      <c r="E76" s="36"/>
      <c r="F76" s="36"/>
    </row>
    <row r="77" spans="1:6" x14ac:dyDescent="0.25">
      <c r="A77" s="34" t="s">
        <v>154</v>
      </c>
      <c r="B77" s="35">
        <v>6950.21</v>
      </c>
      <c r="C77" s="35">
        <v>10200</v>
      </c>
      <c r="D77" s="35">
        <v>10151.18</v>
      </c>
      <c r="E77" s="36">
        <f t="shared" si="2"/>
        <v>1.4605573069015181</v>
      </c>
      <c r="F77" s="36">
        <f t="shared" si="3"/>
        <v>0.99521372549019615</v>
      </c>
    </row>
    <row r="78" spans="1:6" x14ac:dyDescent="0.25">
      <c r="A78" s="53" t="s">
        <v>136</v>
      </c>
      <c r="B78" s="54">
        <f>SUBTOTAL(9,B79:B92)</f>
        <v>7669.1600000000008</v>
      </c>
      <c r="C78" s="54">
        <v>38185.49</v>
      </c>
      <c r="D78" s="54">
        <f>SUBTOTAL(9,D79:D91)</f>
        <v>7609.44</v>
      </c>
      <c r="E78" s="55">
        <f t="shared" si="2"/>
        <v>0.99221296726108188</v>
      </c>
      <c r="F78" s="55">
        <f t="shared" si="3"/>
        <v>0.19927569346366905</v>
      </c>
    </row>
    <row r="79" spans="1:6" x14ac:dyDescent="0.25">
      <c r="A79" s="34" t="s">
        <v>137</v>
      </c>
      <c r="B79" s="35">
        <v>0</v>
      </c>
      <c r="C79" s="35"/>
      <c r="D79" s="35">
        <v>21</v>
      </c>
      <c r="E79" s="36" t="str">
        <f t="shared" si="2"/>
        <v>-</v>
      </c>
      <c r="F79" s="36" t="str">
        <f t="shared" si="3"/>
        <v>-</v>
      </c>
    </row>
    <row r="80" spans="1:6" x14ac:dyDescent="0.25">
      <c r="A80" s="34" t="s">
        <v>138</v>
      </c>
      <c r="B80" s="35">
        <v>113.65</v>
      </c>
      <c r="C80" s="35"/>
      <c r="D80" s="35">
        <v>0</v>
      </c>
      <c r="E80" s="36">
        <f t="shared" si="2"/>
        <v>0</v>
      </c>
      <c r="F80" s="36" t="str">
        <f t="shared" si="3"/>
        <v>-</v>
      </c>
    </row>
    <row r="81" spans="1:6" x14ac:dyDescent="0.25">
      <c r="A81" s="34" t="s">
        <v>139</v>
      </c>
      <c r="B81" s="35">
        <v>17.52</v>
      </c>
      <c r="C81" s="35"/>
      <c r="D81" s="35"/>
      <c r="E81" s="36"/>
      <c r="F81" s="36"/>
    </row>
    <row r="82" spans="1:6" x14ac:dyDescent="0.25">
      <c r="A82" s="34" t="s">
        <v>140</v>
      </c>
      <c r="B82" s="35">
        <v>0</v>
      </c>
      <c r="C82" s="35">
        <v>9600</v>
      </c>
      <c r="D82" s="35">
        <v>0</v>
      </c>
      <c r="E82" s="36" t="str">
        <f t="shared" si="2"/>
        <v>-</v>
      </c>
      <c r="F82" s="36">
        <f t="shared" si="3"/>
        <v>0</v>
      </c>
    </row>
    <row r="83" spans="1:6" x14ac:dyDescent="0.25">
      <c r="A83" s="34" t="s">
        <v>159</v>
      </c>
      <c r="B83" s="35">
        <v>0</v>
      </c>
      <c r="C83" s="35"/>
      <c r="D83" s="35">
        <v>37.28</v>
      </c>
      <c r="E83" s="36" t="str">
        <f t="shared" si="2"/>
        <v>-</v>
      </c>
      <c r="F83" s="36" t="str">
        <f t="shared" si="3"/>
        <v>-</v>
      </c>
    </row>
    <row r="84" spans="1:6" x14ac:dyDescent="0.25">
      <c r="A84" s="34" t="s">
        <v>141</v>
      </c>
      <c r="B84" s="35">
        <v>0</v>
      </c>
      <c r="C84" s="35">
        <v>9219.23</v>
      </c>
      <c r="D84" s="35">
        <v>0</v>
      </c>
      <c r="E84" s="36" t="str">
        <f t="shared" si="2"/>
        <v>-</v>
      </c>
      <c r="F84" s="36">
        <f t="shared" si="3"/>
        <v>0</v>
      </c>
    </row>
    <row r="85" spans="1:6" x14ac:dyDescent="0.25">
      <c r="A85" s="34" t="s">
        <v>162</v>
      </c>
      <c r="B85" s="35">
        <v>40</v>
      </c>
      <c r="C85" s="35"/>
      <c r="D85" s="35"/>
      <c r="E85" s="36"/>
      <c r="F85" s="36"/>
    </row>
    <row r="86" spans="1:6" x14ac:dyDescent="0.25">
      <c r="A86" s="34" t="s">
        <v>164</v>
      </c>
      <c r="B86" s="35">
        <v>1021.93</v>
      </c>
      <c r="C86" s="35">
        <v>6200</v>
      </c>
      <c r="D86" s="35">
        <v>5696.28</v>
      </c>
      <c r="E86" s="36">
        <f t="shared" si="2"/>
        <v>5.5740412748427</v>
      </c>
      <c r="F86" s="36">
        <f t="shared" si="3"/>
        <v>0.91875483870967734</v>
      </c>
    </row>
    <row r="87" spans="1:6" x14ac:dyDescent="0.25">
      <c r="A87" s="34" t="s">
        <v>173</v>
      </c>
      <c r="B87" s="35">
        <v>0</v>
      </c>
      <c r="C87" s="35">
        <v>160</v>
      </c>
      <c r="D87" s="35">
        <v>160</v>
      </c>
      <c r="E87" s="36" t="str">
        <f t="shared" si="2"/>
        <v>-</v>
      </c>
      <c r="F87" s="36">
        <f t="shared" si="3"/>
        <v>1</v>
      </c>
    </row>
    <row r="88" spans="1:6" x14ac:dyDescent="0.25">
      <c r="A88" s="34" t="s">
        <v>142</v>
      </c>
      <c r="B88" s="35">
        <v>4256.01</v>
      </c>
      <c r="C88" s="35"/>
      <c r="D88" s="35">
        <v>141.93</v>
      </c>
      <c r="E88" s="36">
        <f t="shared" si="2"/>
        <v>3.3348135930131743E-2</v>
      </c>
      <c r="F88" s="36" t="str">
        <f t="shared" si="3"/>
        <v>-</v>
      </c>
    </row>
    <row r="89" spans="1:6" x14ac:dyDescent="0.25">
      <c r="A89" s="34" t="s">
        <v>143</v>
      </c>
      <c r="B89" s="35">
        <v>7.5</v>
      </c>
      <c r="C89" s="35">
        <v>3006.26</v>
      </c>
      <c r="D89" s="35">
        <v>0</v>
      </c>
      <c r="E89" s="36">
        <f t="shared" si="2"/>
        <v>0</v>
      </c>
      <c r="F89" s="36">
        <f t="shared" si="3"/>
        <v>0</v>
      </c>
    </row>
    <row r="90" spans="1:6" x14ac:dyDescent="0.25">
      <c r="A90" s="34" t="s">
        <v>144</v>
      </c>
      <c r="B90" s="35">
        <v>369.64</v>
      </c>
      <c r="C90" s="35">
        <v>6000</v>
      </c>
      <c r="D90" s="35">
        <v>80.13</v>
      </c>
      <c r="E90" s="36">
        <f t="shared" si="2"/>
        <v>0.21677848717671247</v>
      </c>
      <c r="F90" s="36">
        <f t="shared" si="3"/>
        <v>1.3354999999999999E-2</v>
      </c>
    </row>
    <row r="91" spans="1:6" x14ac:dyDescent="0.25">
      <c r="A91" s="34" t="s">
        <v>174</v>
      </c>
      <c r="B91" s="35">
        <v>1649.76</v>
      </c>
      <c r="C91" s="35">
        <v>4000</v>
      </c>
      <c r="D91" s="35">
        <v>1472.82</v>
      </c>
      <c r="E91" s="36">
        <f t="shared" si="2"/>
        <v>0.89274803607797493</v>
      </c>
      <c r="F91" s="36">
        <f t="shared" si="3"/>
        <v>0.368205</v>
      </c>
    </row>
    <row r="92" spans="1:6" x14ac:dyDescent="0.25">
      <c r="A92" s="34" t="s">
        <v>168</v>
      </c>
      <c r="B92" s="35">
        <v>193.15</v>
      </c>
      <c r="C92" s="35"/>
      <c r="D92" s="35"/>
      <c r="E92" s="36"/>
      <c r="F92" s="36"/>
    </row>
    <row r="93" spans="1:6" x14ac:dyDescent="0.25">
      <c r="A93" s="53" t="s">
        <v>145</v>
      </c>
      <c r="B93" s="54">
        <f>SUBTOTAL(9,B94:B97)</f>
        <v>8001.57</v>
      </c>
      <c r="C93" s="54">
        <v>0</v>
      </c>
      <c r="D93" s="54">
        <f>SUBTOTAL(9,D95:D97)</f>
        <v>4</v>
      </c>
      <c r="E93" s="55">
        <f t="shared" si="2"/>
        <v>4.999018942532528E-4</v>
      </c>
      <c r="F93" s="55" t="str">
        <f t="shared" si="3"/>
        <v>-</v>
      </c>
    </row>
    <row r="94" spans="1:6" x14ac:dyDescent="0.25">
      <c r="A94" s="57" t="s">
        <v>178</v>
      </c>
      <c r="B94" s="35">
        <v>1263.75</v>
      </c>
      <c r="C94" s="35"/>
      <c r="D94" s="35"/>
      <c r="E94" s="36"/>
      <c r="F94" s="36"/>
    </row>
    <row r="95" spans="1:6" x14ac:dyDescent="0.25">
      <c r="A95" s="34" t="s">
        <v>175</v>
      </c>
      <c r="B95" s="35">
        <v>777.32</v>
      </c>
      <c r="C95" s="35"/>
      <c r="D95" s="35">
        <v>4</v>
      </c>
      <c r="E95" s="36">
        <f t="shared" ref="E95:E113" si="4">IF(B95&lt;&gt;0,D95/B95,"-")</f>
        <v>5.1458858642515308E-3</v>
      </c>
      <c r="F95" s="36" t="str">
        <f t="shared" ref="F95:F114" si="5">IF(C95&lt;&gt;0,D95/C95,"-")</f>
        <v>-</v>
      </c>
    </row>
    <row r="96" spans="1:6" x14ac:dyDescent="0.25">
      <c r="A96" s="34" t="s">
        <v>192</v>
      </c>
      <c r="B96" s="35">
        <v>4910.57</v>
      </c>
      <c r="C96" s="35"/>
      <c r="D96" s="35"/>
      <c r="E96" s="36"/>
      <c r="F96" s="36"/>
    </row>
    <row r="97" spans="1:6" x14ac:dyDescent="0.25">
      <c r="A97" s="34" t="s">
        <v>176</v>
      </c>
      <c r="B97" s="35">
        <v>1049.93</v>
      </c>
      <c r="C97" s="35"/>
      <c r="D97" s="35">
        <v>0</v>
      </c>
      <c r="E97" s="36">
        <f t="shared" si="4"/>
        <v>0</v>
      </c>
      <c r="F97" s="36" t="str">
        <f t="shared" si="5"/>
        <v>-</v>
      </c>
    </row>
    <row r="98" spans="1:6" x14ac:dyDescent="0.25">
      <c r="A98" s="67" t="s">
        <v>193</v>
      </c>
      <c r="B98" s="54">
        <f>SUBTOTAL(9,B99:B99)</f>
        <v>250</v>
      </c>
      <c r="C98" s="68"/>
      <c r="D98" s="68"/>
      <c r="E98" s="69"/>
      <c r="F98" s="69"/>
    </row>
    <row r="99" spans="1:6" x14ac:dyDescent="0.25">
      <c r="A99" s="34" t="s">
        <v>194</v>
      </c>
      <c r="B99" s="35">
        <v>250</v>
      </c>
      <c r="C99" s="35"/>
      <c r="D99" s="35"/>
      <c r="E99" s="36"/>
      <c r="F99" s="36"/>
    </row>
    <row r="100" spans="1:6" x14ac:dyDescent="0.25">
      <c r="A100" s="67" t="s">
        <v>195</v>
      </c>
      <c r="B100" s="54">
        <f>SUBTOTAL(9,B101:B101)</f>
        <v>33125</v>
      </c>
      <c r="C100" s="68"/>
      <c r="D100" s="68"/>
      <c r="E100" s="69"/>
      <c r="F100" s="69"/>
    </row>
    <row r="101" spans="1:6" x14ac:dyDescent="0.25">
      <c r="A101" s="70" t="s">
        <v>196</v>
      </c>
      <c r="B101" s="35">
        <v>33125</v>
      </c>
      <c r="C101" s="35"/>
      <c r="D101" s="35"/>
      <c r="E101" s="36"/>
      <c r="F101" s="36"/>
    </row>
    <row r="102" spans="1:6" x14ac:dyDescent="0.25">
      <c r="A102" s="50" t="s">
        <v>177</v>
      </c>
      <c r="B102" s="51">
        <f>SUBTOTAL(9,B104:B113)</f>
        <v>24654.57</v>
      </c>
      <c r="C102" s="51">
        <v>464598</v>
      </c>
      <c r="D102" s="51">
        <f>SUBTOTAL(9,D104:D113)</f>
        <v>462011.51</v>
      </c>
      <c r="E102" s="52">
        <f t="shared" si="4"/>
        <v>18.739386247661184</v>
      </c>
      <c r="F102" s="52">
        <f t="shared" si="5"/>
        <v>0.99443284301697388</v>
      </c>
    </row>
    <row r="103" spans="1:6" x14ac:dyDescent="0.25">
      <c r="A103" s="53" t="s">
        <v>152</v>
      </c>
      <c r="B103" s="54">
        <f>SUBTOTAL(9,B104:B104)</f>
        <v>325.82</v>
      </c>
      <c r="C103" s="54">
        <v>16428.310000000001</v>
      </c>
      <c r="D103" s="54">
        <f>SUBTOTAL(9,D104:D104)</f>
        <v>13341.82</v>
      </c>
      <c r="E103" s="55">
        <f t="shared" si="4"/>
        <v>40.948437787735557</v>
      </c>
      <c r="F103" s="55">
        <f t="shared" si="5"/>
        <v>0.81212370596853833</v>
      </c>
    </row>
    <row r="104" spans="1:6" x14ac:dyDescent="0.25">
      <c r="A104" s="34" t="s">
        <v>153</v>
      </c>
      <c r="B104" s="35">
        <v>325.82</v>
      </c>
      <c r="C104" s="35">
        <v>16428.310000000001</v>
      </c>
      <c r="D104" s="35">
        <v>13341.82</v>
      </c>
      <c r="E104" s="36">
        <f t="shared" si="4"/>
        <v>40.948437787735557</v>
      </c>
      <c r="F104" s="36">
        <f t="shared" si="5"/>
        <v>0.81212370596853833</v>
      </c>
    </row>
    <row r="105" spans="1:6" x14ac:dyDescent="0.25">
      <c r="A105" s="53" t="s">
        <v>136</v>
      </c>
      <c r="B105" s="54">
        <f>SUBTOTAL(9,B107:B107)</f>
        <v>1341.3</v>
      </c>
      <c r="C105" s="54">
        <v>4500</v>
      </c>
      <c r="D105" s="54">
        <f>SUBTOTAL(9,D107:D107)</f>
        <v>5000</v>
      </c>
      <c r="E105" s="55">
        <f t="shared" si="4"/>
        <v>3.7277268321777379</v>
      </c>
      <c r="F105" s="55">
        <f t="shared" si="5"/>
        <v>1.1111111111111112</v>
      </c>
    </row>
    <row r="106" spans="1:6" x14ac:dyDescent="0.25">
      <c r="A106" s="57" t="s">
        <v>142</v>
      </c>
      <c r="B106" s="35">
        <v>108.67</v>
      </c>
      <c r="C106" s="35"/>
      <c r="D106" s="35"/>
      <c r="E106" s="36"/>
      <c r="F106" s="36"/>
    </row>
    <row r="107" spans="1:6" x14ac:dyDescent="0.25">
      <c r="A107" s="34" t="s">
        <v>144</v>
      </c>
      <c r="B107" s="35">
        <v>1341.3</v>
      </c>
      <c r="C107" s="35">
        <v>4500</v>
      </c>
      <c r="D107" s="35">
        <v>5000</v>
      </c>
      <c r="E107" s="36">
        <f t="shared" si="4"/>
        <v>3.7277268321777379</v>
      </c>
      <c r="F107" s="36">
        <f t="shared" si="5"/>
        <v>1.1111111111111112</v>
      </c>
    </row>
    <row r="108" spans="1:6" x14ac:dyDescent="0.25">
      <c r="A108" s="34" t="s">
        <v>165</v>
      </c>
      <c r="B108" s="35">
        <v>434.64</v>
      </c>
      <c r="C108" s="35"/>
      <c r="D108" s="35"/>
      <c r="E108" s="36"/>
      <c r="F108" s="36"/>
    </row>
    <row r="109" spans="1:6" x14ac:dyDescent="0.25">
      <c r="A109" s="34" t="s">
        <v>174</v>
      </c>
      <c r="B109" s="35">
        <v>1864.14</v>
      </c>
      <c r="C109" s="35"/>
      <c r="D109" s="35"/>
      <c r="E109" s="36"/>
      <c r="F109" s="36"/>
    </row>
    <row r="110" spans="1:6" x14ac:dyDescent="0.25">
      <c r="A110" s="53" t="s">
        <v>145</v>
      </c>
      <c r="B110" s="54">
        <f>SUBTOTAL(9,B111:B111)</f>
        <v>16205</v>
      </c>
      <c r="C110" s="54">
        <v>53988.75</v>
      </c>
      <c r="D110" s="54">
        <f>SUBTOTAL(9,D111:D111)</f>
        <v>53988.75</v>
      </c>
      <c r="E110" s="55">
        <f t="shared" si="4"/>
        <v>3.3316106140080222</v>
      </c>
      <c r="F110" s="55">
        <f t="shared" si="5"/>
        <v>1</v>
      </c>
    </row>
    <row r="111" spans="1:6" x14ac:dyDescent="0.25">
      <c r="A111" s="34" t="s">
        <v>178</v>
      </c>
      <c r="B111" s="35">
        <v>16205</v>
      </c>
      <c r="C111" s="35">
        <v>53988.75</v>
      </c>
      <c r="D111" s="35">
        <v>53988.75</v>
      </c>
      <c r="E111" s="36">
        <f t="shared" si="4"/>
        <v>3.3316106140080222</v>
      </c>
      <c r="F111" s="36">
        <f t="shared" si="5"/>
        <v>1</v>
      </c>
    </row>
    <row r="112" spans="1:6" x14ac:dyDescent="0.25">
      <c r="A112" s="53" t="s">
        <v>148</v>
      </c>
      <c r="B112" s="54">
        <f>SUBTOTAL(9,B113:B113)</f>
        <v>4375</v>
      </c>
      <c r="C112" s="54">
        <v>389680.94</v>
      </c>
      <c r="D112" s="54">
        <f>SUBTOTAL(9,D113:D113)</f>
        <v>389680.94</v>
      </c>
      <c r="E112" s="55">
        <f t="shared" si="4"/>
        <v>89.069929142857148</v>
      </c>
      <c r="F112" s="55">
        <f t="shared" si="5"/>
        <v>1</v>
      </c>
    </row>
    <row r="113" spans="1:6" x14ac:dyDescent="0.25">
      <c r="A113" s="34" t="s">
        <v>149</v>
      </c>
      <c r="B113" s="35">
        <v>4375</v>
      </c>
      <c r="C113" s="35">
        <v>389680.94</v>
      </c>
      <c r="D113" s="35">
        <v>389680.94</v>
      </c>
      <c r="E113" s="36">
        <f t="shared" si="4"/>
        <v>89.069929142857148</v>
      </c>
      <c r="F113" s="36">
        <f t="shared" si="5"/>
        <v>1</v>
      </c>
    </row>
    <row r="114" spans="1:6" ht="20.100000000000001" customHeight="1" x14ac:dyDescent="0.25">
      <c r="A114" s="37" t="s">
        <v>51</v>
      </c>
      <c r="B114" s="38">
        <f>IFERROR(SUBTOTAL(9,B28:B113),0)</f>
        <v>781118.46</v>
      </c>
      <c r="C114" s="38">
        <v>1492510.2</v>
      </c>
      <c r="D114" s="38">
        <f>IFERROR(SUBTOTAL(9,D28:D113),0)</f>
        <v>1314085.1100000003</v>
      </c>
      <c r="E114" s="39">
        <f>IF(B114&lt;&gt;0,D114/B114,"-")</f>
        <v>1.6823121937228322</v>
      </c>
      <c r="F114" s="39">
        <f t="shared" si="5"/>
        <v>0.88045301800952547</v>
      </c>
    </row>
    <row r="115" spans="1:6" x14ac:dyDescent="0.25">
      <c r="E115" s="11"/>
      <c r="F115" s="11"/>
    </row>
  </sheetData>
  <mergeCells count="3">
    <mergeCell ref="A2:F2"/>
    <mergeCell ref="A1:F1"/>
    <mergeCell ref="A14:F14"/>
  </mergeCells>
  <pageMargins left="0.70866141732283505" right="0.70866141732283505" top="0.74803149606299202" bottom="0.74803149606299202" header="0.31496062992126" footer="0.31496062992126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18</vt:i4>
      </vt:variant>
    </vt:vector>
  </HeadingPairs>
  <TitlesOfParts>
    <vt:vector size="22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'Posebni dio'!Podrucje_ispisa</vt:lpstr>
      <vt:lpstr>'Račun prihoda i rashoda'!Podrucje_ispisa</vt:lpstr>
      <vt:lpstr>Sažetak!Podrucje_ispisa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Drzavni Arhiv Osijek Drzavni Arhiv Osijek</cp:lastModifiedBy>
  <cp:lastPrinted>2026-03-19T12:23:16Z</cp:lastPrinted>
  <dcterms:created xsi:type="dcterms:W3CDTF">2026-03-10T11:53:22Z</dcterms:created>
  <dcterms:modified xsi:type="dcterms:W3CDTF">2026-03-19T12:24:43Z</dcterms:modified>
</cp:coreProperties>
</file>